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оказатели" sheetId="1" state="visible" r:id="rId1"/>
    <sheet name="Итог_все" sheetId="2" state="visible" r:id="rId2"/>
    <sheet name="Итог_города" sheetId="3" state="visible" r:id="rId3"/>
    <sheet name="Итог_районы" sheetId="4" state="visible" r:id="rId4"/>
    <sheet name="ЦО ЕСИА" sheetId="5" state="hidden" r:id="rId5"/>
  </sheets>
  <definedNames>
    <definedName name="_xlnm._FilterDatabase" localSheetId="0" hidden="1">Показатели!$A$1:$BK$73</definedName>
    <definedName name="_xlnm._FilterDatabase" localSheetId="1" hidden="1">Итог_все!$A$5:$C$75</definedName>
    <definedName name="_xlnm._FilterDatabase" localSheetId="4" hidden="1">'ЦО ЕСИА'!$A$2:$F$71</definedName>
    <definedName name="насел" localSheetId="4">'ЦО ЕСИА'!#REF!</definedName>
    <definedName name="насел">Показатели!#REF!</definedName>
    <definedName name="таб">#NAME?</definedName>
    <definedName name="_xlnm._FilterDatabase" localSheetId="1" hidden="1">Итог_все!$A$5:$C$75</definedName>
    <definedName name="_xlnm._FilterDatabase" localSheetId="4" hidden="1">'ЦО ЕСИА'!$A$2:$F$71</definedName>
  </definedNames>
  <calcPr/>
</workbook>
</file>

<file path=xl/sharedStrings.xml><?xml version="1.0" encoding="utf-8"?>
<sst xmlns="http://schemas.openxmlformats.org/spreadsheetml/2006/main" count="156" uniqueCount="156">
  <si>
    <t xml:space="preserve">Рейтингование органов местного самоуправления Алтайского края за первое полугодие 2026 года</t>
  </si>
  <si>
    <t xml:space="preserve">№ п/п</t>
  </si>
  <si>
    <t xml:space="preserve">Городской округ/Муниципальный район/Муниципальный округ</t>
  </si>
  <si>
    <t xml:space="preserve">Числ. населения по состоянию  на 01.01.2025, чел. (по данным Алтайкрайтстата)</t>
  </si>
  <si>
    <t xml:space="preserve">Показатель 1. Вовлеченность сотрудников ОМСУ в образовательные мероприятия, направленные на повышение цифровых компетенций</t>
  </si>
  <si>
    <t xml:space="preserve">Показатель 2. Доля сообщений и обращений, обработанных в установленный срок, по отношению в общему количеству сообщений и обращений, поданных через ПОС</t>
  </si>
  <si>
    <t xml:space="preserve">Показатель 3. Доля юридически значимого электронного документооборота органов местного самоуправления Алтайского края    </t>
  </si>
  <si>
    <t xml:space="preserve">Показатель 4. Количество электронных заявлений по массовым социально значимым услугам, поступивших с Единого портала госуслуг в адрес органа местного самоуправления, в пересчете на 1000 жителей</t>
  </si>
  <si>
    <t xml:space="preserve">Показатель 5. Доля электронных заявлений по массовым социально значимым услугам, поступивших в адрес органа местного самоуправления и обработанных в установленные законодательством сроки</t>
  </si>
  <si>
    <t xml:space="preserve">Показатель 6. Доля заявлений на получение  МСЗУ, по которым информация направлена в Единый личный кабинет заявителя на ЕПГУ</t>
  </si>
  <si>
    <t xml:space="preserve">Показатель 7. Доля электронных обращений за МСЗУ в общем количестве обращений за МСЗУ</t>
  </si>
  <si>
    <t xml:space="preserve">Показатель 8. Доля массовых социально значимых услуг из утвержденного администрацией муниципального образования перечня, предоставляемых в электронной форме</t>
  </si>
  <si>
    <t xml:space="preserve">Показатель 9. Доля своевременно обработанных входящих запросов в электронном виде по сведениям, находящимся в распоряжении ОМСУ</t>
  </si>
  <si>
    <t xml:space="preserve">Показатель 10.  Доля администраторов начислений муниципального образования, взаимодействующих с ГИС ГМП</t>
  </si>
  <si>
    <t xml:space="preserve">Показатель 11. Доля муниципальных социально значимых объектов, обеспеченных ШПД к сети "Интернет" на скорости не менее 10 Мб/с</t>
  </si>
  <si>
    <t xml:space="preserve">Показатель 12. Доля жителей муниципального образования, проживающих в населенных пунктах, обеспеченных ШПД к сети "Интернет"</t>
  </si>
  <si>
    <t xml:space="preserve">Показатель 13. Доля образовательных организаций, использующих информационно-коммуникационную образовательную платформу  «Сферум»</t>
  </si>
  <si>
    <t xml:space="preserve">Показатель 14. Доля общеобразовательных организаций, использующих ФГИС «Моя школа»</t>
  </si>
  <si>
    <t xml:space="preserve">Общее количество баллов 
(max= 140 баллов)</t>
  </si>
  <si>
    <t>Участие</t>
  </si>
  <si>
    <t xml:space="preserve">Проведено всего семинаров</t>
  </si>
  <si>
    <t xml:space="preserve">Оценка вовлеченности сотрудников органов местного самоуправления Алтайского края в образовательные мероприятия, направленные на повышение цифровых компетенций, %</t>
  </si>
  <si>
    <t>Оценка</t>
  </si>
  <si>
    <t xml:space="preserve">Всего сообщений</t>
  </si>
  <si>
    <t xml:space="preserve">Сообщения, обработанные в срок</t>
  </si>
  <si>
    <t xml:space="preserve">Доля сообщений, обработанных в установленный срок, по отношению к общему количеству сообщений, поданнных через ПОС в отчетный период, %</t>
  </si>
  <si>
    <t xml:space="preserve">Количество исходящих писем ОМСУ, зарегистрированных в ЕСЭД, подписанных электронной подписью</t>
  </si>
  <si>
    <t xml:space="preserve">Количество исходящих писем ОМСУ, зарегистрированных в ЕСЭД</t>
  </si>
  <si>
    <t xml:space="preserve">Доля юридически значимого электронного документооборота органов местного самоуправления Алтайского края, %</t>
  </si>
  <si>
    <t xml:space="preserve">Общее количество поступивших заявлений МСЗУ в электронной
форме за отчетный период, шт.</t>
  </si>
  <si>
    <t xml:space="preserve">Отношение количества заявлений МСЗУ к численности населения ОМСУ в тыс.чел.</t>
  </si>
  <si>
    <t xml:space="preserve">Количество обработанных в срок заявлений МСЗУ в электронной
форме за отчетный период, шт.</t>
  </si>
  <si>
    <t xml:space="preserve">Доля заявлений МСЗУ, обработанных в срок, %</t>
  </si>
  <si>
    <t xml:space="preserve">Количество заявлений, полученных по неэлектронным каналам, по которым информация передана в ЕЛК</t>
  </si>
  <si>
    <t xml:space="preserve">Общее количество заявлений на получение МСЗУ, полученных по неэлектронным каналам</t>
  </si>
  <si>
    <t xml:space="preserve"> Доля заявлений на получение государственных и муниципальных МСЗУ, по которым информация направлена в Единый личный кабинет заявителя на ЕПГУ, %</t>
  </si>
  <si>
    <t xml:space="preserve">Количество обращений за МСЗУ, поступивших через ЕПГУ в отчетном периоде</t>
  </si>
  <si>
    <t xml:space="preserve">Общее количество обращений за МСЗУ, поступивших в отчетном периоде</t>
  </si>
  <si>
    <t xml:space="preserve">Доля обращений за получением массовых социально значимых государственных и муниципальных услуг в электронном виде с использованием ЕПГУ, %</t>
  </si>
  <si>
    <t xml:space="preserve">Количество МСЗУ, содержащихся в утвержденном перечне государственных или муниципальных услуг ОМСУ (единиц)</t>
  </si>
  <si>
    <t xml:space="preserve">Количество услуг МСЗУ, предоставляемых в электронной форме (единиц)</t>
  </si>
  <si>
    <t xml:space="preserve">Доля массовых социально значимых услуг из утвержденного администрацией муниципального образования перечня, предоставляемых в электронной форме</t>
  </si>
  <si>
    <t xml:space="preserve">Общее количество межведомственных запросов, поступивших в электронном виде через ГИС ЕИС, шт.</t>
  </si>
  <si>
    <t xml:space="preserve">Количество межведомственных запросов, поступивших в электронном виде через ГИС ЕИС и обработанных в установленные сроки, шт.</t>
  </si>
  <si>
    <t xml:space="preserve">Доля своевременно обработанных входящих запросов, %</t>
  </si>
  <si>
    <t xml:space="preserve">Сумма переданных начислений, руб.</t>
  </si>
  <si>
    <t xml:space="preserve">Количество переданных начислений, шт.</t>
  </si>
  <si>
    <t xml:space="preserve">Сумма поступивших платежей, руб.</t>
  </si>
  <si>
    <t xml:space="preserve">Количество поступивших платежей, шт.</t>
  </si>
  <si>
    <t xml:space="preserve">Количество активных администраторов начислений, шт. </t>
  </si>
  <si>
    <t xml:space="preserve">Расчетный показатель рейтинга</t>
  </si>
  <si>
    <t xml:space="preserve">Доля АН ОМСУ, взаимодействующих с ГИС ГМП, %</t>
  </si>
  <si>
    <t xml:space="preserve">Сумма ОМСУ (юр лица) и муниципальных учреждений культуры, подключенных к сети "Интернет" на скорости не менее 10 Мб/с</t>
  </si>
  <si>
    <t xml:space="preserve">Общее число ОМСУ (юр лица) и муниципальных учреждений культуры</t>
  </si>
  <si>
    <t xml:space="preserve">Доля МСЗН, обеспеченных ШПД к сети "Интернет" на скоросте не менее 10 Мб/с, % </t>
  </si>
  <si>
    <t xml:space="preserve">Количество жителей населенных пунктов, в которых есть возможность широкополосного доступа к сети Интернет</t>
  </si>
  <si>
    <t xml:space="preserve">Общее количество жителей в муниципальном районе, муниципальном или городском округе</t>
  </si>
  <si>
    <t xml:space="preserve">Доля жителей, проживающих в населенных пунктах, обеспеченных ШПД, %</t>
  </si>
  <si>
    <t xml:space="preserve">Количество муниципальных образовательных организаций, использующих «Сферум»</t>
  </si>
  <si>
    <t xml:space="preserve">Общее количество муниципальных образовательных организаций</t>
  </si>
  <si>
    <t xml:space="preserve">Доля образовательных организаций, использующих информационно-коммуникационную образовательную платформу «Сферум», %</t>
  </si>
  <si>
    <t xml:space="preserve">Количество муниципальных общеобразовательных организаций, использующих федеральную государственную информационную систему «Моя школа»</t>
  </si>
  <si>
    <t xml:space="preserve">Общее количество муниципальных общеобразовательных организаций</t>
  </si>
  <si>
    <t xml:space="preserve"> Доля общеобразовательных организаций, использующих ФГИС «Моя школа», %</t>
  </si>
  <si>
    <t xml:space="preserve">г. Алейск</t>
  </si>
  <si>
    <t xml:space="preserve">г. Барнаул</t>
  </si>
  <si>
    <t xml:space="preserve">г. Белокуриха</t>
  </si>
  <si>
    <t xml:space="preserve">г. Бийск</t>
  </si>
  <si>
    <t xml:space="preserve">г. Заринск</t>
  </si>
  <si>
    <t xml:space="preserve">г. Новоалтайск</t>
  </si>
  <si>
    <t xml:space="preserve">г. Рубцовск</t>
  </si>
  <si>
    <t xml:space="preserve">м.о. Славгород</t>
  </si>
  <si>
    <t xml:space="preserve">г. Яровое</t>
  </si>
  <si>
    <t xml:space="preserve">ЗАТО Сибирский</t>
  </si>
  <si>
    <t xml:space="preserve">Алейский район</t>
  </si>
  <si>
    <t xml:space="preserve">Алтайский район</t>
  </si>
  <si>
    <t xml:space="preserve">Баевский район</t>
  </si>
  <si>
    <t xml:space="preserve">Бийский район</t>
  </si>
  <si>
    <t xml:space="preserve">Благовещенский район</t>
  </si>
  <si>
    <t xml:space="preserve">Бурлинский район</t>
  </si>
  <si>
    <t xml:space="preserve">Быстроистокский район</t>
  </si>
  <si>
    <t xml:space="preserve">Волчихинский район</t>
  </si>
  <si>
    <t xml:space="preserve">Егорьевский район</t>
  </si>
  <si>
    <t xml:space="preserve">Ельцовский район</t>
  </si>
  <si>
    <t xml:space="preserve">Завьяловский район</t>
  </si>
  <si>
    <t xml:space="preserve">Залесовский м.о.</t>
  </si>
  <si>
    <t xml:space="preserve">Заринский район</t>
  </si>
  <si>
    <t xml:space="preserve">Змеиногорский м.о.</t>
  </si>
  <si>
    <t xml:space="preserve">Зональный м.о.</t>
  </si>
  <si>
    <t xml:space="preserve">Калманский район</t>
  </si>
  <si>
    <t xml:space="preserve">Каменский район</t>
  </si>
  <si>
    <t xml:space="preserve">Ключевский м.о.</t>
  </si>
  <si>
    <t xml:space="preserve">Косихинский район</t>
  </si>
  <si>
    <t xml:space="preserve">Красногорский район</t>
  </si>
  <si>
    <t xml:space="preserve">Краснощековский район</t>
  </si>
  <si>
    <t xml:space="preserve">Крутихинский район</t>
  </si>
  <si>
    <t xml:space="preserve">Кулундинский м.о.</t>
  </si>
  <si>
    <t xml:space="preserve">Курьинский район</t>
  </si>
  <si>
    <t xml:space="preserve">Кытмановский район</t>
  </si>
  <si>
    <t xml:space="preserve">Локтевский район</t>
  </si>
  <si>
    <t xml:space="preserve">Мамонтовский район</t>
  </si>
  <si>
    <t xml:space="preserve">Михайловский район</t>
  </si>
  <si>
    <t xml:space="preserve">Немецкий национальный м.о.</t>
  </si>
  <si>
    <t xml:space="preserve">Новичихинский район</t>
  </si>
  <si>
    <t xml:space="preserve">Павловский район</t>
  </si>
  <si>
    <t xml:space="preserve">Панкрушихинский м.о.</t>
  </si>
  <si>
    <t xml:space="preserve">Первомайский район</t>
  </si>
  <si>
    <t xml:space="preserve">Петропавловский м.о.</t>
  </si>
  <si>
    <t xml:space="preserve">Поспелихинский район</t>
  </si>
  <si>
    <t xml:space="preserve">Ребрихинский район</t>
  </si>
  <si>
    <t xml:space="preserve">Родинский район</t>
  </si>
  <si>
    <t xml:space="preserve">Романовский район</t>
  </si>
  <si>
    <t xml:space="preserve">Рубцовский район</t>
  </si>
  <si>
    <t xml:space="preserve">Смоленский район</t>
  </si>
  <si>
    <t xml:space="preserve">Советский район</t>
  </si>
  <si>
    <t xml:space="preserve">Солонешенский м.о. </t>
  </si>
  <si>
    <t xml:space="preserve">Солтонский район</t>
  </si>
  <si>
    <t xml:space="preserve">Суетский м.о.</t>
  </si>
  <si>
    <t xml:space="preserve">Табунский м.о.</t>
  </si>
  <si>
    <t xml:space="preserve">Тальменский район</t>
  </si>
  <si>
    <t xml:space="preserve">Тогульский район</t>
  </si>
  <si>
    <t xml:space="preserve">Топчихинский район</t>
  </si>
  <si>
    <t xml:space="preserve">Третьяковский район</t>
  </si>
  <si>
    <t xml:space="preserve">Троицкий район</t>
  </si>
  <si>
    <t xml:space="preserve">Тюменцевский район</t>
  </si>
  <si>
    <t xml:space="preserve">Угловский район</t>
  </si>
  <si>
    <t xml:space="preserve">Усть-Калманский район</t>
  </si>
  <si>
    <t xml:space="preserve">Усть-Пристанский район</t>
  </si>
  <si>
    <t xml:space="preserve">Хабарский район</t>
  </si>
  <si>
    <t xml:space="preserve">Целинный район</t>
  </si>
  <si>
    <t xml:space="preserve">Чарышский м.о.</t>
  </si>
  <si>
    <t xml:space="preserve">Шелаболихинский район</t>
  </si>
  <si>
    <t xml:space="preserve">Шипуновский район</t>
  </si>
  <si>
    <t xml:space="preserve">Место в рейтинге</t>
  </si>
  <si>
    <t xml:space="preserve">Общее количество баллов 
(max=140 баллов)</t>
  </si>
  <si>
    <t xml:space="preserve">Городской округ</t>
  </si>
  <si>
    <t xml:space="preserve">Городской округ /
Муниципальный район</t>
  </si>
  <si>
    <t xml:space="preserve">Числ. населения, чел.</t>
  </si>
  <si>
    <t xml:space="preserve">ЦО ЕСИА</t>
  </si>
  <si>
    <t xml:space="preserve">Кол-во
ЦО ЕСИА отображаемых на карте ЕПГУ, шт.</t>
  </si>
  <si>
    <t xml:space="preserve">Доступность ЦО для жителей</t>
  </si>
  <si>
    <t xml:space="preserve">Кол-во подтверждений учетных записей, шт.</t>
  </si>
  <si>
    <t xml:space="preserve">г. Славгород</t>
  </si>
  <si>
    <t xml:space="preserve">Залесовский район</t>
  </si>
  <si>
    <t xml:space="preserve">Змеиногорский район</t>
  </si>
  <si>
    <t xml:space="preserve">Зональный район</t>
  </si>
  <si>
    <t xml:space="preserve">Ключевский район</t>
  </si>
  <si>
    <t xml:space="preserve">Кулундинский район</t>
  </si>
  <si>
    <t xml:space="preserve">Немецкий национальный район</t>
  </si>
  <si>
    <t xml:space="preserve">Панкрушихинский район</t>
  </si>
  <si>
    <t xml:space="preserve">Петропавловский район</t>
  </si>
  <si>
    <t xml:space="preserve">Солонешенский район</t>
  </si>
  <si>
    <t xml:space="preserve">Суетский район</t>
  </si>
  <si>
    <t xml:space="preserve">Табунский район</t>
  </si>
  <si>
    <t xml:space="preserve">Чарышский район</t>
  </si>
  <si>
    <t xml:space="preserve">Алтайский край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</si>
</sst>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&quot;-&quot;??\ _₽_-;_-@_-"/>
    <numFmt numFmtId="161" formatCode="_-* #,##0.00_-;\-* #,##0.00_-;_-* &quot;-&quot;??_-;_-@_-"/>
    <numFmt numFmtId="162" formatCode="0.0"/>
  </numFmts>
  <fonts count="28"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sz val="11.000000"/>
      <name val="Calibri"/>
    </font>
    <font>
      <sz val="11.000000"/>
      <color rgb="FF9C0006"/>
      <name val="PT Sans"/>
    </font>
    <font>
      <sz val="11.000000"/>
      <color rgb="FF006100"/>
      <name val="PT Sans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theme="0"/>
      <name val="Calibri"/>
      <scheme val="minor"/>
    </font>
    <font>
      <sz val="11.000000"/>
      <color rgb="FF9C6500"/>
      <name val="Calibri"/>
      <scheme val="minor"/>
    </font>
    <font>
      <sz val="11.000000"/>
      <name val="Calibri"/>
      <scheme val="minor"/>
    </font>
    <font>
      <sz val="11.000000"/>
      <color rgb="FF9C0006"/>
      <name val="Calibri"/>
      <scheme val="minor"/>
    </font>
    <font>
      <sz val="11.000000"/>
      <color rgb="FF006100"/>
      <name val="Calibri"/>
      <scheme val="minor"/>
    </font>
    <font>
      <sz val="11.000000"/>
      <name val="PT Astra Serif"/>
    </font>
    <font>
      <b/>
      <sz val="18.000000"/>
      <color theme="1"/>
      <name val="PT Astra Serif"/>
    </font>
    <font>
      <sz val="11.000000"/>
      <color theme="1"/>
      <name val="PT Astra Serif"/>
    </font>
    <font>
      <b/>
      <sz val="11.000000"/>
      <name val="PT Astra Serif"/>
    </font>
    <font>
      <sz val="11.000000"/>
      <color theme="1" tint="0"/>
      <name val="PT Astra Serif"/>
    </font>
    <font>
      <b/>
      <sz val="11.000000"/>
      <color theme="1"/>
      <name val="PT Astra Serif"/>
    </font>
    <font>
      <sz val="11.000000"/>
      <color rgb="FF002060"/>
      <name val="PT Astra Serif"/>
    </font>
    <font>
      <b/>
      <sz val="11.000000"/>
      <color theme="1"/>
      <name val="Calibri"/>
      <scheme val="minor"/>
    </font>
    <font>
      <b/>
      <sz val="12.000000"/>
      <color theme="1"/>
      <name val="PT Astra Serif"/>
    </font>
    <font>
      <sz val="12.000000"/>
      <color theme="1"/>
      <name val="PT Astra Serif"/>
    </font>
    <font>
      <sz val="12.000000"/>
      <name val="PT Astra Serif"/>
    </font>
    <font>
      <b/>
      <sz val="12.000000"/>
      <name val="PT Astra Serif"/>
    </font>
    <font>
      <b/>
      <sz val="11.000000"/>
      <name val="Times New Roman"/>
    </font>
    <font>
      <b/>
      <sz val="20.000000"/>
      <name val="Times New Roman"/>
    </font>
    <font>
      <sz val="11.000000"/>
      <name val="Times New Roman"/>
    </font>
    <font>
      <sz val="11.000000"/>
      <color theme="1"/>
      <name val="Times New Roman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BDD7EE"/>
        <bgColor rgb="FFB4C7E7"/>
      </patternFill>
    </fill>
    <fill>
      <patternFill patternType="solid">
        <fgColor rgb="FFFFC7CE"/>
        <bgColor indexed="47"/>
      </patternFill>
    </fill>
    <fill>
      <patternFill patternType="solid">
        <fgColor rgb="FFC6EFCE"/>
        <bgColor indexed="27"/>
      </patternFill>
    </fill>
    <fill>
      <patternFill patternType="solid">
        <fgColor theme="4"/>
        <bgColor theme="4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07F7F"/>
        <bgColor rgb="FFF07F7F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rgb="FFF2F2F2"/>
      </patternFill>
    </fill>
  </fills>
  <borders count="40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double">
        <color rgb="FF3F3F3F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double">
        <color rgb="FF3F3F3F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thick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thick">
        <color auto="1"/>
      </left>
      <right style="none"/>
      <top style="none"/>
      <bottom style="thick">
        <color auto="1"/>
      </bottom>
      <diagonal style="none"/>
    </border>
    <border>
      <left style="thick">
        <color auto="1"/>
      </left>
      <right style="none"/>
      <top style="thick">
        <color auto="1"/>
      </top>
      <bottom style="thick">
        <color auto="1"/>
      </bottom>
      <diagonal style="none"/>
    </border>
  </borders>
  <cellStyleXfs count="91">
    <xf fontId="0" fillId="0" borderId="0" numFmtId="0" applyNumberFormat="1" applyFont="1" applyFill="1" applyBorder="1"/>
    <xf fontId="0" fillId="2" borderId="0" numFmtId="0" applyNumberFormat="0" applyFont="1" applyFill="1" applyBorder="0"/>
    <xf fontId="0" fillId="2" borderId="0" numFmtId="0" applyNumberFormat="0" applyFont="1" applyFill="1" applyBorder="0"/>
    <xf fontId="0" fillId="2" borderId="0" numFmtId="0" applyNumberFormat="0" applyFont="1" applyFill="1" applyBorder="0"/>
    <xf fontId="0" fillId="2" borderId="0" numFmtId="0" applyNumberFormat="0" applyFont="1" applyFill="1" applyBorder="0"/>
    <xf fontId="0" fillId="2" borderId="0" numFmtId="0" applyNumberFormat="0" applyFont="1" applyFill="1" applyBorder="0"/>
    <xf fontId="0" fillId="2" borderId="0" numFmtId="0" applyNumberFormat="0" applyFont="1" applyFill="1" applyBorder="0"/>
    <xf fontId="0" fillId="3" borderId="0" numFmtId="0" applyNumberFormat="0" applyFont="1" applyFill="1" applyBorder="0"/>
    <xf fontId="0" fillId="3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1" fillId="4" borderId="0" numFmtId="0" applyNumberFormat="0" applyFont="1" applyFill="1" applyBorder="0"/>
    <xf fontId="2" fillId="5" borderId="0" numFmtId="0" applyNumberFormat="1" applyFont="1" applyFill="1" applyBorder="0"/>
    <xf fontId="3" fillId="6" borderId="0" numFmtId="0" applyNumberFormat="1" applyFont="1" applyFill="1" applyBorder="0"/>
    <xf fontId="3" fillId="6" borderId="0" numFmtId="0" applyNumberFormat="1" applyFont="1" applyFill="1" applyBorder="0"/>
    <xf fontId="4" fillId="7" borderId="0" numFmtId="0" applyNumberFormat="1" applyFont="1" applyFill="1" applyBorder="0"/>
    <xf fontId="4" fillId="7" borderId="0" numFmtId="0" applyNumberFormat="1" applyFont="1" applyFill="1" applyBorder="0"/>
    <xf fontId="1" fillId="8" borderId="0" numFmtId="0" applyNumberFormat="0" applyFont="1" applyFill="1" applyBorder="0" applyProtection="0"/>
    <xf fontId="5" fillId="9" borderId="1" numFmtId="0" applyNumberFormat="0" applyFont="1" applyFill="1" applyBorder="1"/>
    <xf fontId="5" fillId="9" borderId="1" numFmtId="0" applyNumberFormat="0" applyFont="1" applyFill="1" applyBorder="1"/>
    <xf fontId="5" fillId="9" borderId="1" numFmtId="0" applyNumberFormat="0" applyFont="1" applyFill="1" applyBorder="1"/>
    <xf fontId="5" fillId="9" borderId="1" numFmtId="0" applyNumberFormat="0" applyFont="1" applyFill="1" applyBorder="1"/>
    <xf fontId="6" fillId="10" borderId="2" numFmtId="0" applyNumberFormat="0" applyFont="1" applyFill="1" applyBorder="1"/>
    <xf fontId="6" fillId="10" borderId="2" numFmtId="0" applyNumberFormat="0" applyFont="1" applyFill="1" applyBorder="1"/>
    <xf fontId="6" fillId="10" borderId="2" numFmtId="0" applyNumberFormat="0" applyFont="1" applyFill="1" applyBorder="1"/>
    <xf fontId="6" fillId="10" borderId="2" numFmtId="0" applyNumberFormat="0" applyFont="1" applyFill="1" applyBorder="1"/>
    <xf fontId="6" fillId="10" borderId="2" numFmtId="0" applyNumberFormat="0" applyFont="1" applyFill="1" applyBorder="1"/>
    <xf fontId="6" fillId="10" borderId="2" numFmtId="0" applyNumberFormat="0" applyFont="1" applyFill="1" applyBorder="1"/>
    <xf fontId="7" fillId="11" borderId="3" numFmtId="0" applyNumberFormat="0" applyFont="1" applyFill="1" applyBorder="1"/>
    <xf fontId="7" fillId="11" borderId="3" numFmtId="0" applyNumberFormat="0" applyFont="1" applyFill="1" applyBorder="1"/>
    <xf fontId="7" fillId="11" borderId="3" numFmtId="0" applyNumberFormat="0" applyFont="1" applyFill="1" applyBorder="1"/>
    <xf fontId="7" fillId="11" borderId="3" numFmtId="0" applyNumberFormat="0" applyFont="1" applyFill="1" applyBorder="1"/>
    <xf fontId="7" fillId="11" borderId="3" numFmtId="0" applyNumberFormat="0" applyFont="1" applyFill="1" applyBorder="1"/>
    <xf fontId="7" fillId="11" borderId="3" numFmtId="0" applyNumberFormat="0" applyFont="1" applyFill="1" applyBorder="1"/>
    <xf fontId="8" fillId="12" borderId="0" numFmtId="0" applyNumberFormat="0" applyFont="1" applyFill="1" applyBorder="0"/>
    <xf fontId="8" fillId="12" borderId="0" numFmtId="0" applyNumberFormat="0" applyFont="1" applyFill="1" applyBorder="0"/>
    <xf fontId="8" fillId="12" borderId="0" numFmtId="0" applyNumberFormat="0" applyFont="1" applyFill="1" applyBorder="0"/>
    <xf fontId="8" fillId="12" borderId="0" numFmtId="0" applyNumberFormat="0" applyFont="1" applyFill="1" applyBorder="0"/>
    <xf fontId="8" fillId="12" borderId="0" numFmtId="0" applyNumberFormat="0" applyFont="1" applyFill="1" applyBorder="0"/>
    <xf fontId="8" fillId="12" borderId="0" numFmtId="0" applyNumberFormat="0" applyFont="1" applyFill="1" applyBorder="0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0" fillId="13" borderId="0" numFmtId="0" applyNumberFormat="0" applyFont="1" applyFill="1" applyBorder="0"/>
    <xf fontId="10" fillId="13" borderId="0" numFmtId="0" applyNumberFormat="0" applyFont="1" applyFill="1" applyBorder="0"/>
    <xf fontId="10" fillId="13" borderId="0" numFmtId="0" applyNumberFormat="0" applyFont="1" applyFill="1" applyBorder="0"/>
    <xf fontId="10" fillId="13" borderId="0" numFmtId="0" applyNumberFormat="0" applyFont="1" applyFill="1" applyBorder="0"/>
    <xf fontId="10" fillId="13" borderId="0" numFmtId="0" applyNumberFormat="0" applyFont="1" applyFill="1" applyBorder="0"/>
    <xf fontId="10" fillId="13" borderId="0" numFmtId="0" applyNumberFormat="0" applyFont="1" applyFill="1" applyBorder="0"/>
    <xf fontId="9" fillId="0" borderId="0" numFmtId="160" applyNumberFormat="1" applyFont="0" applyFill="0" applyBorder="0"/>
    <xf fontId="9" fillId="0" borderId="0" numFmtId="160" applyNumberFormat="1" applyFont="0" applyFill="0" applyBorder="0"/>
    <xf fontId="9" fillId="0" borderId="0" numFmtId="160" applyNumberFormat="1" applyFont="0" applyFill="0" applyBorder="0"/>
    <xf fontId="9" fillId="0" borderId="0" numFmtId="160" applyNumberFormat="1" applyFont="0" applyFill="0" applyBorder="0"/>
    <xf fontId="0" fillId="0" borderId="0" numFmtId="161" applyNumberFormat="1" applyFont="0" applyFill="0" applyBorder="0"/>
    <xf fontId="0" fillId="0" borderId="0" numFmtId="161" applyNumberFormat="1" applyFont="0" applyFill="0" applyBorder="0"/>
    <xf fontId="0" fillId="0" borderId="0" numFmtId="161" applyNumberFormat="1" applyFont="0" applyFill="0" applyBorder="0"/>
    <xf fontId="0" fillId="0" borderId="0" numFmtId="161" applyNumberFormat="1" applyFont="0" applyFill="0" applyBorder="0"/>
    <xf fontId="11" fillId="14" borderId="0" numFmtId="0" applyNumberFormat="0" applyFont="1" applyFill="1" applyBorder="0"/>
    <xf fontId="11" fillId="14" borderId="0" numFmtId="0" applyNumberFormat="0" applyFont="1" applyFill="1" applyBorder="0"/>
    <xf fontId="11" fillId="14" borderId="0" numFmtId="0" applyNumberFormat="0" applyFont="1" applyFill="1" applyBorder="0"/>
    <xf fontId="11" fillId="14" borderId="0" numFmtId="0" applyNumberFormat="0" applyFont="1" applyFill="1" applyBorder="0"/>
  </cellStyleXfs>
  <cellXfs count="198">
    <xf fontId="0" fillId="0" borderId="0" numFmtId="0" xfId="0"/>
    <xf fontId="12" fillId="0" borderId="0" numFmtId="0" xfId="0" applyFont="1"/>
    <xf fontId="12" fillId="0" borderId="0" numFmtId="0" xfId="0" applyFont="1" applyAlignment="1">
      <alignment horizontal="center" vertical="center" wrapText="1"/>
    </xf>
    <xf fontId="12" fillId="0" borderId="0" numFmtId="0" xfId="0" applyFont="1" applyAlignment="1">
      <alignment vertical="center" wrapText="1"/>
    </xf>
    <xf fontId="12" fillId="0" borderId="0" numFmtId="0" xfId="0" applyFont="1" applyAlignment="1">
      <alignment horizontal="center"/>
    </xf>
    <xf fontId="12" fillId="0" borderId="0" numFmtId="0" xfId="0" applyFont="1" applyAlignment="1">
      <alignment vertical="center"/>
    </xf>
    <xf fontId="13" fillId="0" borderId="0" numFmtId="0" xfId="0" applyFont="1" applyAlignment="1">
      <alignment horizontal="center" vertical="center" wrapText="1"/>
    </xf>
    <xf fontId="14" fillId="0" borderId="0" numFmtId="0" xfId="0" applyFont="1" applyAlignment="1">
      <alignment horizontal="center" vertical="center" wrapText="1"/>
    </xf>
    <xf fontId="15" fillId="0" borderId="4" numFmtId="0" xfId="53" applyFont="1" applyBorder="1" applyAlignment="1" applyProtection="1">
      <alignment horizontal="center" vertical="center" wrapText="1"/>
      <protection locked="0"/>
    </xf>
    <xf fontId="15" fillId="0" borderId="5" numFmtId="0" xfId="53" applyFont="1" applyBorder="1" applyAlignment="1" applyProtection="1">
      <alignment horizontal="center" vertical="center" wrapText="1"/>
      <protection locked="0"/>
    </xf>
    <xf fontId="16" fillId="0" borderId="6" numFmtId="0" xfId="0" applyFont="1" applyBorder="1" applyAlignment="1" applyProtection="1">
      <alignment horizontal="center" vertical="center" wrapText="1"/>
      <protection locked="0"/>
    </xf>
    <xf fontId="17" fillId="15" borderId="7" numFmtId="0" xfId="0" applyFont="1" applyFill="1" applyBorder="1" applyAlignment="1" applyProtection="1">
      <alignment horizontal="center" vertical="center" wrapText="1"/>
    </xf>
    <xf fontId="15" fillId="0" borderId="8" numFmtId="0" xfId="53" applyFont="1" applyBorder="1" applyAlignment="1" applyProtection="1">
      <alignment horizontal="center" vertical="center" wrapText="1"/>
      <protection locked="0"/>
    </xf>
    <xf fontId="17" fillId="0" borderId="9" numFmtId="0" xfId="0" applyFont="1" applyBorder="1" applyAlignment="1" applyProtection="1">
      <alignment horizontal="center" vertical="center" wrapText="1"/>
      <protection locked="0"/>
    </xf>
    <xf fontId="17" fillId="16" borderId="8" numFmtId="0" xfId="1" applyFont="1" applyFill="1" applyBorder="1" applyAlignment="1" applyProtection="1">
      <alignment horizontal="center" vertical="center" wrapText="1"/>
      <protection locked="0"/>
    </xf>
    <xf fontId="17" fillId="0" borderId="8" numFmtId="0" xfId="0" applyFont="1" applyBorder="1" applyAlignment="1" applyProtection="1">
      <alignment horizontal="center" vertical="center" wrapText="1"/>
      <protection locked="0"/>
    </xf>
    <xf fontId="17" fillId="0" borderId="8" numFmtId="0" xfId="1" applyFont="1" applyBorder="1" applyAlignment="1" applyProtection="1">
      <alignment horizontal="center" vertical="center" wrapText="1"/>
      <protection locked="0"/>
    </xf>
    <xf fontId="17" fillId="0" borderId="8" numFmtId="0" xfId="0" applyFont="1" applyBorder="1" applyAlignment="1" applyProtection="1">
      <alignment horizontal="center" vertical="top" wrapText="1"/>
      <protection locked="0"/>
    </xf>
    <xf fontId="17" fillId="0" borderId="8" numFmtId="0" xfId="53" applyFont="1" applyBorder="1" applyAlignment="1" applyProtection="1">
      <alignment horizontal="center" vertical="center" wrapText="1"/>
      <protection locked="0"/>
    </xf>
    <xf fontId="15" fillId="16" borderId="8" numFmtId="0" xfId="53" applyFont="1" applyFill="1" applyBorder="1" applyAlignment="1" applyProtection="1">
      <alignment horizontal="center" vertical="center" wrapText="1"/>
      <protection locked="0"/>
    </xf>
    <xf fontId="15" fillId="17" borderId="9" numFmtId="0" xfId="53" applyFont="1" applyFill="1" applyBorder="1" applyAlignment="1" applyProtection="1">
      <alignment horizontal="center" vertical="center" wrapText="1"/>
      <protection locked="0"/>
    </xf>
    <xf fontId="15" fillId="18" borderId="8" numFmtId="0" xfId="53" applyFont="1" applyFill="1" applyBorder="1" applyAlignment="1" applyProtection="1">
      <alignment horizontal="center" vertical="center" wrapText="1"/>
      <protection locked="0"/>
    </xf>
    <xf fontId="15" fillId="18" borderId="8" numFmtId="0" xfId="53" applyFont="1" applyFill="1" applyBorder="1" applyAlignment="1" applyProtection="1">
      <alignment horizontal="center" vertical="top" wrapText="1"/>
      <protection locked="0"/>
    </xf>
    <xf fontId="15" fillId="0" borderId="8" numFmtId="0" xfId="53" applyFont="1" applyBorder="1" applyAlignment="1" applyProtection="1">
      <alignment horizontal="center" vertical="top" wrapText="1"/>
      <protection locked="0"/>
    </xf>
    <xf fontId="17" fillId="0" borderId="8" numFmtId="49" xfId="53" applyNumberFormat="1" applyFont="1" applyBorder="1" applyAlignment="1" applyProtection="1">
      <alignment horizontal="center" vertical="center" wrapText="1"/>
      <protection locked="0"/>
    </xf>
    <xf fontId="17" fillId="0" borderId="8" numFmtId="2" xfId="53" applyNumberFormat="1" applyFont="1" applyBorder="1" applyAlignment="1" applyProtection="1">
      <alignment horizontal="center" vertical="center" wrapText="1"/>
      <protection locked="0"/>
    </xf>
    <xf fontId="15" fillId="18" borderId="9" numFmtId="0" xfId="53" applyFont="1" applyFill="1" applyBorder="1" applyAlignment="1" applyProtection="1">
      <alignment horizontal="center" vertical="center" wrapText="1"/>
      <protection locked="0"/>
    </xf>
    <xf fontId="15" fillId="16" borderId="10" numFmtId="0" xfId="53" applyFont="1" applyFill="1" applyBorder="1" applyAlignment="1" applyProtection="1">
      <alignment horizontal="center" vertical="center" wrapText="1"/>
      <protection locked="0"/>
    </xf>
    <xf fontId="15" fillId="18" borderId="6" numFmtId="0" xfId="53" applyFont="1" applyFill="1" applyBorder="1" applyAlignment="1" applyProtection="1">
      <alignment horizontal="center" vertical="center" wrapText="1"/>
      <protection locked="0"/>
    </xf>
    <xf fontId="15" fillId="18" borderId="11" numFmtId="0" xfId="53" applyFont="1" applyFill="1" applyBorder="1" applyAlignment="1" applyProtection="1">
      <alignment horizontal="center" vertical="center" wrapText="1"/>
      <protection locked="0"/>
    </xf>
    <xf fontId="15" fillId="16" borderId="7" numFmtId="0" xfId="53" applyFont="1" applyFill="1" applyBorder="1" applyAlignment="1" applyProtection="1">
      <alignment horizontal="center" vertical="center" wrapText="1"/>
      <protection locked="0"/>
    </xf>
    <xf fontId="17" fillId="18" borderId="6" numFmtId="0" xfId="0" applyFont="1" applyFill="1" applyBorder="1" applyAlignment="1" applyProtection="1">
      <alignment horizontal="center" vertical="center" wrapText="1"/>
      <protection locked="0"/>
    </xf>
    <xf fontId="17" fillId="18" borderId="6" numFmtId="0" xfId="0" applyFont="1" applyFill="1" applyBorder="1" applyAlignment="1" applyProtection="1">
      <alignment horizontal="center" vertical="center" wrapText="1"/>
    </xf>
    <xf fontId="17" fillId="16" borderId="12" numFmtId="0" xfId="31" applyFont="1" applyFill="1" applyBorder="1" applyAlignment="1" applyProtection="1">
      <alignment horizontal="center" vertical="center" wrapText="1"/>
      <protection locked="0"/>
    </xf>
    <xf fontId="17" fillId="15" borderId="13" numFmtId="0" xfId="0" applyFont="1" applyFill="1" applyBorder="1" applyAlignment="1" applyProtection="1">
      <alignment horizontal="center" vertical="center" wrapText="1"/>
    </xf>
    <xf fontId="12" fillId="0" borderId="4" numFmtId="3" xfId="0" applyNumberFormat="1" applyFont="1" applyBorder="1" applyAlignment="1" applyProtection="1">
      <alignment horizontal="center"/>
      <protection locked="0"/>
    </xf>
    <xf fontId="12" fillId="0" borderId="4" numFmtId="0" xfId="53" applyFont="1" applyBorder="1" applyProtection="1">
      <protection locked="0"/>
    </xf>
    <xf fontId="12" fillId="0" borderId="4" numFmtId="3" xfId="53" applyNumberFormat="1" applyFont="1" applyBorder="1" applyAlignment="1" applyProtection="1">
      <alignment horizontal="center"/>
      <protection locked="0"/>
    </xf>
    <xf fontId="14" fillId="19" borderId="4" numFmtId="0" xfId="0" applyFont="1" applyFill="1" applyBorder="1" applyAlignment="1" applyProtection="1">
      <alignment horizontal="center"/>
      <protection locked="0"/>
    </xf>
    <xf fontId="14" fillId="19" borderId="5" numFmtId="0" xfId="0" applyFont="1" applyFill="1" applyBorder="1" applyAlignment="1" applyProtection="1">
      <alignment horizontal="center"/>
      <protection locked="0"/>
    </xf>
    <xf fontId="14" fillId="19" borderId="6" numFmtId="2" xfId="0" applyNumberFormat="1" applyFont="1" applyFill="1" applyBorder="1" applyAlignment="1">
      <alignment horizontal="center"/>
    </xf>
    <xf fontId="17" fillId="16" borderId="14" numFmtId="0" xfId="1" applyFont="1" applyFill="1" applyBorder="1" applyAlignment="1" applyProtection="1">
      <alignment horizontal="center" vertical="center" wrapText="1"/>
    </xf>
    <xf fontId="12" fillId="19" borderId="4" numFmtId="0" xfId="53" applyFont="1" applyFill="1" applyBorder="1" applyAlignment="1" applyProtection="1">
      <alignment horizontal="center"/>
      <protection locked="0"/>
    </xf>
    <xf fontId="14" fillId="19" borderId="0" numFmtId="2" xfId="0" applyNumberFormat="1" applyFont="1" applyFill="1" applyAlignment="1" applyProtection="1">
      <alignment horizontal="center" wrapText="1"/>
      <protection locked="0"/>
    </xf>
    <xf fontId="17" fillId="16" borderId="4" numFmtId="0" xfId="1" applyFont="1" applyFill="1" applyBorder="1" applyAlignment="1" applyProtection="1">
      <alignment horizontal="center" vertical="center" wrapText="1"/>
    </xf>
    <xf fontId="12" fillId="0" borderId="0" numFmtId="0" xfId="15" applyFont="1" applyAlignment="1">
      <alignment horizontal="center" vertical="center" wrapText="1"/>
    </xf>
    <xf fontId="12" fillId="0" borderId="4" numFmtId="0" xfId="15" applyFont="1" applyBorder="1" applyAlignment="1">
      <alignment horizontal="center" vertical="center" wrapText="1"/>
    </xf>
    <xf fontId="14" fillId="0" borderId="0" numFmtId="162" xfId="0" applyNumberFormat="1" applyFont="1" applyAlignment="1">
      <alignment horizontal="center" vertical="center" wrapText="1"/>
    </xf>
    <xf fontId="17" fillId="16" borderId="4" numFmtId="0" xfId="1" applyFont="1" applyFill="1" applyBorder="1" applyAlignment="1">
      <alignment horizontal="center" vertical="center" wrapText="1"/>
    </xf>
    <xf fontId="12" fillId="19" borderId="15" numFmtId="1" xfId="0" applyNumberFormat="1" applyFont="1" applyFill="1" applyBorder="1" applyAlignment="1" applyProtection="1">
      <alignment horizontal="center" vertical="center" wrapText="1"/>
      <protection locked="0"/>
    </xf>
    <xf fontId="14" fillId="19" borderId="4" numFmtId="2" xfId="53" applyNumberFormat="1" applyFont="1" applyFill="1" applyBorder="1" applyAlignment="1" applyProtection="1">
      <alignment horizontal="center" vertical="center" wrapText="1"/>
      <protection locked="0"/>
    </xf>
    <xf fontId="17" fillId="16" borderId="4" numFmtId="1" xfId="1" applyNumberFormat="1" applyFont="1" applyFill="1" applyBorder="1" applyAlignment="1" applyProtection="1">
      <alignment horizontal="center" vertical="center" wrapText="1"/>
    </xf>
    <xf fontId="12" fillId="19" borderId="4" numFmtId="1" xfId="0" applyNumberFormat="1" applyFont="1" applyFill="1" applyBorder="1" applyAlignment="1" applyProtection="1">
      <alignment horizontal="center" vertical="center" wrapText="1"/>
      <protection locked="0"/>
    </xf>
    <xf fontId="12" fillId="19" borderId="4" numFmtId="1" xfId="37" applyNumberFormat="1" applyFont="1" applyFill="1" applyBorder="1" applyAlignment="1" applyProtection="1">
      <alignment horizontal="center" vertical="center" wrapText="1"/>
      <protection locked="0"/>
    </xf>
    <xf fontId="14" fillId="19" borderId="4" numFmtId="2" xfId="0" applyNumberFormat="1" applyFont="1" applyFill="1" applyBorder="1" applyAlignment="1" applyProtection="1">
      <alignment horizontal="center" vertical="center" wrapText="1"/>
      <protection locked="0"/>
    </xf>
    <xf fontId="15" fillId="16" borderId="5" numFmtId="1" xfId="0" applyNumberFormat="1" applyFont="1" applyFill="1" applyBorder="1" applyAlignment="1" applyProtection="1">
      <alignment horizontal="center" vertical="center" wrapText="1"/>
    </xf>
    <xf fontId="16" fillId="19" borderId="16" numFmtId="1" xfId="0" applyNumberFormat="1" applyFont="1" applyFill="1" applyBorder="1" applyAlignment="1" applyProtection="1">
      <alignment horizontal="center" vertical="center"/>
      <protection locked="0"/>
    </xf>
    <xf fontId="16" fillId="19" borderId="14" numFmtId="1" xfId="87" applyNumberFormat="1" applyFont="1" applyFill="1" applyBorder="1" applyAlignment="1" applyProtection="1">
      <alignment horizontal="center" vertical="center"/>
      <protection locked="0"/>
    </xf>
    <xf fontId="15" fillId="16" borderId="4" numFmtId="1" xfId="0" applyNumberFormat="1" applyFont="1" applyFill="1" applyBorder="1" applyAlignment="1" applyProtection="1">
      <alignment horizontal="center" vertical="center" wrapText="1"/>
    </xf>
    <xf fontId="12" fillId="19" borderId="4" numFmtId="1" xfId="25" applyNumberFormat="1" applyFont="1" applyFill="1" applyBorder="1" applyAlignment="1" applyProtection="1">
      <alignment horizontal="center" vertical="center"/>
      <protection locked="0"/>
    </xf>
    <xf fontId="12" fillId="19" borderId="15" numFmtId="1" xfId="0" applyNumberFormat="1" applyFont="1" applyFill="1" applyBorder="1" applyAlignment="1" applyProtection="1">
      <alignment horizontal="center" vertical="center" wrapText="1"/>
    </xf>
    <xf fontId="12" fillId="19" borderId="4" numFmtId="0" xfId="0" applyFont="1" applyFill="1" applyBorder="1" applyAlignment="1" applyProtection="1">
      <alignment horizontal="center" vertical="center" wrapText="1"/>
    </xf>
    <xf fontId="12" fillId="19" borderId="4" numFmtId="1" xfId="0" applyNumberFormat="1" applyFont="1" applyFill="1" applyBorder="1" applyAlignment="1" applyProtection="1">
      <alignment horizontal="center" vertical="center" wrapText="1"/>
    </xf>
    <xf fontId="14" fillId="19" borderId="0" numFmtId="0" xfId="0" applyFont="1" applyFill="1" applyAlignment="1">
      <alignment horizontal="center" vertical="center"/>
    </xf>
    <xf fontId="14" fillId="19" borderId="4" numFmtId="0" xfId="0" applyFont="1" applyFill="1" applyBorder="1" applyAlignment="1">
      <alignment horizontal="center" vertical="center"/>
    </xf>
    <xf fontId="12" fillId="0" borderId="0" numFmtId="4" xfId="0" applyNumberFormat="1" applyFont="1" applyAlignment="1" applyProtection="1">
      <alignment horizontal="center"/>
      <protection locked="0"/>
    </xf>
    <xf fontId="12" fillId="0" borderId="4" numFmtId="0" xfId="0" applyFont="1" applyBorder="1" applyAlignment="1" applyProtection="1">
      <alignment horizontal="center"/>
      <protection locked="0"/>
    </xf>
    <xf fontId="12" fillId="0" borderId="0" numFmtId="0" xfId="0" applyFont="1" applyAlignment="1" applyProtection="1">
      <alignment horizontal="center"/>
      <protection locked="0"/>
    </xf>
    <xf fontId="12" fillId="0" borderId="4" numFmtId="2" xfId="0" applyNumberFormat="1" applyFont="1" applyBorder="1" applyAlignment="1" applyProtection="1">
      <alignment horizontal="center" vertical="center" wrapText="1"/>
      <protection locked="0"/>
    </xf>
    <xf fontId="14" fillId="0" borderId="4" numFmtId="2" xfId="53" applyNumberFormat="1" applyFont="1" applyBorder="1" applyAlignment="1" applyProtection="1">
      <alignment horizontal="center" vertical="center" wrapText="1"/>
      <protection locked="0"/>
    </xf>
    <xf fontId="15" fillId="18" borderId="0" numFmtId="1" xfId="0" applyNumberFormat="1" applyFont="1" applyFill="1" applyAlignment="1" applyProtection="1">
      <alignment horizontal="center" vertical="center" wrapText="1"/>
    </xf>
    <xf fontId="15" fillId="18" borderId="8" numFmtId="1" xfId="0" applyNumberFormat="1" applyFont="1" applyFill="1" applyBorder="1" applyAlignment="1" applyProtection="1">
      <alignment horizontal="center" vertical="center" wrapText="1"/>
    </xf>
    <xf fontId="12" fillId="0" borderId="4" numFmtId="0" xfId="53" applyFont="1" applyBorder="1" applyAlignment="1" applyProtection="1">
      <alignment horizontal="center"/>
      <protection locked="0"/>
    </xf>
    <xf fontId="15" fillId="18" borderId="17" numFmtId="1" xfId="0" applyNumberFormat="1" applyFont="1" applyFill="1" applyBorder="1" applyAlignment="1" applyProtection="1">
      <alignment horizontal="center"/>
    </xf>
    <xf fontId="17" fillId="16" borderId="5" numFmtId="0" xfId="1" applyFont="1" applyFill="1" applyBorder="1" applyAlignment="1" applyProtection="1">
      <alignment horizontal="center" vertical="center" wrapText="1"/>
    </xf>
    <xf fontId="17" fillId="18" borderId="6" numFmtId="0" xfId="1" applyFont="1" applyFill="1" applyBorder="1" applyAlignment="1" applyProtection="1">
      <alignment horizontal="center" vertical="center" wrapText="1"/>
    </xf>
    <xf fontId="17" fillId="18" borderId="18" numFmtId="0" xfId="1" applyFont="1" applyFill="1" applyBorder="1" applyAlignment="1" applyProtection="1">
      <alignment horizontal="center" vertical="center" wrapText="1"/>
    </xf>
    <xf fontId="17" fillId="18" borderId="18" numFmtId="0" xfId="0" applyFont="1" applyFill="1" applyBorder="1" applyAlignment="1" applyProtection="1">
      <alignment horizontal="center"/>
    </xf>
    <xf fontId="17" fillId="15" borderId="19" numFmtId="1" xfId="31" applyNumberFormat="1" applyFont="1" applyFill="1" applyBorder="1" applyAlignment="1" applyProtection="1">
      <alignment horizontal="center"/>
      <protection locked="0"/>
    </xf>
    <xf fontId="14" fillId="19" borderId="4" numFmtId="2" xfId="0" applyNumberFormat="1" applyFont="1" applyFill="1" applyBorder="1" applyAlignment="1" applyProtection="1">
      <alignment horizontal="center" wrapText="1"/>
      <protection locked="0"/>
    </xf>
    <xf fontId="14" fillId="0" borderId="4" numFmtId="0" xfId="15" applyFont="1" applyBorder="1" applyAlignment="1">
      <alignment horizontal="center" vertical="center" wrapText="1"/>
    </xf>
    <xf fontId="14" fillId="0" borderId="0" numFmtId="0" xfId="15" applyFont="1" applyAlignment="1">
      <alignment horizontal="center" vertical="center" wrapText="1"/>
    </xf>
    <xf fontId="14" fillId="0" borderId="4" numFmtId="162" xfId="0" applyNumberFormat="1" applyFont="1" applyBorder="1" applyAlignment="1">
      <alignment horizontal="center" vertical="center" wrapText="1"/>
    </xf>
    <xf fontId="12" fillId="19" borderId="20" numFmtId="3" xfId="0" applyNumberFormat="1" applyFont="1" applyFill="1" applyBorder="1" applyAlignment="1" applyProtection="1">
      <alignment horizontal="center" vertical="center" wrapText="1"/>
      <protection locked="0"/>
    </xf>
    <xf fontId="12" fillId="19" borderId="4" numFmtId="3" xfId="0" applyNumberFormat="1" applyFont="1" applyFill="1" applyBorder="1" applyAlignment="1" applyProtection="1">
      <alignment horizontal="center" vertical="center" wrapText="1"/>
      <protection locked="0"/>
    </xf>
    <xf fontId="16" fillId="19" borderId="0" numFmtId="3" xfId="0" applyNumberFormat="1" applyFont="1" applyFill="1" applyAlignment="1" applyProtection="1">
      <alignment horizontal="center" vertical="center"/>
      <protection locked="0"/>
    </xf>
    <xf fontId="16" fillId="19" borderId="4" numFmtId="3" xfId="87" applyNumberFormat="1" applyFont="1" applyFill="1" applyBorder="1" applyAlignment="1" applyProtection="1">
      <alignment horizontal="center" vertical="center"/>
      <protection locked="0"/>
    </xf>
    <xf fontId="12" fillId="19" borderId="0" numFmtId="1" xfId="0" applyNumberFormat="1" applyFont="1" applyFill="1" applyAlignment="1" applyProtection="1">
      <alignment horizontal="center" vertical="center" wrapText="1"/>
    </xf>
    <xf fontId="12" fillId="0" borderId="4" numFmtId="4" xfId="0" applyNumberFormat="1" applyFont="1" applyBorder="1" applyAlignment="1" applyProtection="1">
      <alignment horizontal="center"/>
      <protection locked="0"/>
    </xf>
    <xf fontId="12" fillId="0" borderId="0" numFmtId="2" xfId="0" applyNumberFormat="1" applyFont="1" applyAlignment="1" applyProtection="1">
      <alignment horizontal="center" vertical="center" wrapText="1"/>
      <protection locked="0"/>
    </xf>
    <xf fontId="15" fillId="18" borderId="4" numFmtId="1" xfId="0" applyNumberFormat="1" applyFont="1" applyFill="1" applyBorder="1" applyAlignment="1" applyProtection="1">
      <alignment horizontal="center" vertical="center" wrapText="1"/>
    </xf>
    <xf fontId="12" fillId="19" borderId="20" numFmtId="1" xfId="0" applyNumberFormat="1" applyFont="1" applyFill="1" applyBorder="1" applyAlignment="1" applyProtection="1">
      <alignment horizontal="center" vertical="center" wrapText="1"/>
      <protection locked="0"/>
    </xf>
    <xf fontId="16" fillId="19" borderId="4" numFmtId="1" xfId="87" applyNumberFormat="1" applyFont="1" applyFill="1" applyBorder="1" applyAlignment="1" applyProtection="1">
      <alignment horizontal="center" vertical="center"/>
      <protection locked="0"/>
    </xf>
    <xf fontId="12" fillId="19" borderId="20" numFmtId="1" xfId="0" applyNumberFormat="1" applyFont="1" applyFill="1" applyBorder="1" applyAlignment="1" applyProtection="1">
      <alignment horizontal="center" vertical="center" wrapText="1"/>
    </xf>
    <xf fontId="16" fillId="19" borderId="21" numFmtId="1" xfId="0" applyNumberFormat="1" applyFont="1" applyFill="1" applyBorder="1" applyAlignment="1" applyProtection="1">
      <alignment horizontal="center" vertical="center"/>
      <protection locked="0"/>
    </xf>
    <xf fontId="16" fillId="19" borderId="20" numFmtId="3" xfId="0" applyNumberFormat="1" applyFont="1" applyFill="1" applyBorder="1" applyAlignment="1" applyProtection="1">
      <alignment horizontal="center" vertical="center"/>
      <protection locked="0"/>
    </xf>
    <xf fontId="16" fillId="19" borderId="6" numFmtId="1" xfId="0" applyNumberFormat="1" applyFont="1" applyFill="1" applyBorder="1" applyAlignment="1" applyProtection="1">
      <alignment horizontal="center" vertical="center"/>
      <protection locked="0"/>
    </xf>
    <xf fontId="16" fillId="19" borderId="14" numFmtId="3" xfId="87" applyNumberFormat="1" applyFont="1" applyFill="1" applyBorder="1" applyAlignment="1" applyProtection="1">
      <alignment horizontal="center" vertical="center"/>
      <protection locked="0"/>
    </xf>
    <xf fontId="16" fillId="19" borderId="20" numFmtId="1" xfId="0" applyNumberFormat="1" applyFont="1" applyFill="1" applyBorder="1" applyAlignment="1" applyProtection="1">
      <alignment horizontal="center" vertical="center"/>
      <protection locked="0"/>
    </xf>
    <xf fontId="16" fillId="19" borderId="0" numFmtId="1" xfId="0" applyNumberFormat="1" applyFont="1" applyFill="1" applyAlignment="1" applyProtection="1">
      <alignment horizontal="center" vertical="center"/>
      <protection locked="0"/>
    </xf>
    <xf fontId="16" fillId="19" borderId="20" numFmtId="1" xfId="0" applyNumberFormat="1" applyFont="1" applyFill="1" applyBorder="1" applyAlignment="1" applyProtection="1">
      <alignment horizontal="center" vertical="center" wrapText="1"/>
      <protection locked="0"/>
    </xf>
    <xf fontId="12" fillId="19" borderId="4" numFmtId="1" xfId="20" applyNumberFormat="1" applyFont="1" applyFill="1" applyBorder="1" applyAlignment="1" applyProtection="1">
      <alignment horizontal="center" vertical="center" wrapText="1"/>
    </xf>
    <xf fontId="14" fillId="0" borderId="6" numFmtId="0" xfId="0" applyFont="1" applyBorder="1" applyAlignment="1" applyProtection="1">
      <alignment horizontal="center" vertical="center" wrapText="1"/>
    </xf>
    <xf fontId="14" fillId="0" borderId="0" numFmtId="0" xfId="0" applyFont="1" applyAlignment="1" applyProtection="1">
      <alignment horizontal="center" vertical="center" wrapText="1"/>
    </xf>
    <xf fontId="16" fillId="19" borderId="22" numFmtId="1" xfId="0" applyNumberFormat="1" applyFont="1" applyFill="1" applyBorder="1" applyAlignment="1" applyProtection="1">
      <alignment horizontal="center" vertical="center"/>
      <protection locked="0"/>
    </xf>
    <xf fontId="16" fillId="19" borderId="23" numFmtId="1" xfId="0" applyNumberFormat="1" applyFont="1" applyFill="1" applyBorder="1" applyAlignment="1" applyProtection="1">
      <alignment horizontal="center" vertical="center"/>
      <protection locked="0"/>
    </xf>
    <xf fontId="16" fillId="19" borderId="24" numFmtId="1" xfId="87" applyNumberFormat="1" applyFont="1" applyFill="1" applyBorder="1" applyAlignment="1" applyProtection="1">
      <alignment horizontal="center" vertical="center"/>
      <protection locked="0"/>
    </xf>
    <xf fontId="12" fillId="19" borderId="14" numFmtId="1" xfId="87" applyNumberFormat="1" applyFont="1" applyFill="1" applyBorder="1" applyAlignment="1" applyProtection="1">
      <alignment horizontal="center" vertical="center"/>
      <protection locked="0"/>
    </xf>
    <xf fontId="12" fillId="17" borderId="4" numFmtId="0" xfId="53" applyFont="1" applyFill="1" applyBorder="1" applyProtection="1">
      <protection locked="0"/>
    </xf>
    <xf fontId="14" fillId="17" borderId="4" numFmtId="2" xfId="53" applyNumberFormat="1" applyFont="1" applyFill="1" applyBorder="1" applyAlignment="1" applyProtection="1">
      <alignment horizontal="center" vertical="center" wrapText="1"/>
      <protection locked="0"/>
    </xf>
    <xf fontId="16" fillId="19" borderId="14" numFmtId="1" xfId="37" applyNumberFormat="1" applyFont="1" applyFill="1" applyBorder="1" applyAlignment="1" applyProtection="1">
      <alignment horizontal="center" vertical="center"/>
      <protection locked="0"/>
    </xf>
    <xf fontId="12" fillId="19" borderId="14" numFmtId="3" xfId="87" applyNumberFormat="1" applyFont="1" applyFill="1" applyBorder="1" applyAlignment="1" applyProtection="1">
      <alignment horizontal="center" vertical="center"/>
      <protection locked="0"/>
    </xf>
    <xf fontId="14" fillId="0" borderId="4" numFmtId="0" xfId="0" applyFont="1" applyBorder="1" applyAlignment="1">
      <alignment horizontal="center" vertical="center" wrapText="1"/>
    </xf>
    <xf fontId="16" fillId="19" borderId="5" numFmtId="1" xfId="0" applyNumberFormat="1" applyFont="1" applyFill="1" applyBorder="1" applyAlignment="1" applyProtection="1">
      <alignment horizontal="center" vertical="center"/>
      <protection locked="0"/>
    </xf>
    <xf fontId="16" fillId="19" borderId="14" numFmtId="1" xfId="0" applyNumberFormat="1" applyFont="1" applyFill="1" applyBorder="1" applyAlignment="1" applyProtection="1">
      <alignment horizontal="center" vertical="center"/>
      <protection locked="0"/>
    </xf>
    <xf fontId="12" fillId="0" borderId="4" numFmtId="3" xfId="0" applyNumberFormat="1" applyFont="1" applyBorder="1" applyAlignment="1" applyProtection="1">
      <alignment horizontal="center" vertical="center"/>
      <protection locked="0"/>
    </xf>
    <xf fontId="12" fillId="0" borderId="4" numFmtId="0" xfId="53" applyFont="1" applyBorder="1" applyAlignment="1" applyProtection="1">
      <alignment vertical="center" wrapText="1"/>
      <protection locked="0"/>
    </xf>
    <xf fontId="12" fillId="0" borderId="0" numFmtId="4" xfId="0" applyNumberFormat="1" applyFont="1" applyAlignment="1" applyProtection="1">
      <alignment horizontal="center" vertical="center"/>
      <protection locked="0"/>
    </xf>
    <xf fontId="12" fillId="0" borderId="4" numFmtId="0" xfId="0" applyFont="1" applyBorder="1" applyAlignment="1" applyProtection="1">
      <alignment horizontal="center" vertical="center"/>
      <protection locked="0"/>
    </xf>
    <xf fontId="12" fillId="0" borderId="0" numFmtId="0" xfId="0" applyFont="1" applyAlignment="1" applyProtection="1">
      <alignment horizontal="center" vertical="center"/>
      <protection locked="0"/>
    </xf>
    <xf fontId="16" fillId="19" borderId="22" numFmtId="3" xfId="0" applyNumberFormat="1" applyFont="1" applyFill="1" applyBorder="1" applyAlignment="1" applyProtection="1">
      <alignment horizontal="center" vertical="center"/>
      <protection locked="0"/>
    </xf>
    <xf fontId="18" fillId="19" borderId="20" numFmtId="1" xfId="0" applyNumberFormat="1" applyFont="1" applyFill="1" applyBorder="1" applyAlignment="1" applyProtection="1">
      <alignment horizontal="center" vertical="center" wrapText="1"/>
      <protection locked="0"/>
    </xf>
    <xf fontId="16" fillId="19" borderId="25" numFmtId="1" xfId="0" applyNumberFormat="1" applyFont="1" applyFill="1" applyBorder="1" applyAlignment="1" applyProtection="1">
      <alignment horizontal="center" vertical="center"/>
      <protection locked="0"/>
    </xf>
    <xf fontId="12" fillId="19" borderId="26" numFmtId="1" xfId="0" applyNumberFormat="1" applyFont="1" applyFill="1" applyBorder="1" applyAlignment="1" applyProtection="1">
      <alignment horizontal="center" vertical="center" wrapText="1"/>
      <protection locked="0"/>
    </xf>
    <xf fontId="17" fillId="16" borderId="5" numFmtId="0" xfId="1" applyFont="1" applyFill="1" applyBorder="1" applyAlignment="1">
      <alignment horizontal="center" vertical="center" wrapText="1"/>
    </xf>
    <xf fontId="12" fillId="19" borderId="16" numFmtId="1" xfId="0" applyNumberFormat="1" applyFont="1" applyFill="1" applyBorder="1" applyAlignment="1" applyProtection="1">
      <alignment horizontal="center" vertical="center" wrapText="1"/>
      <protection locked="0"/>
    </xf>
    <xf fontId="14" fillId="19" borderId="14" numFmtId="2" xfId="53" applyNumberFormat="1" applyFont="1" applyFill="1" applyBorder="1" applyAlignment="1" applyProtection="1">
      <alignment horizontal="center" vertical="center" wrapText="1"/>
      <protection locked="0"/>
    </xf>
    <xf fontId="17" fillId="15" borderId="27" numFmtId="1" xfId="31" applyNumberFormat="1" applyFont="1" applyFill="1" applyBorder="1" applyAlignment="1" applyProtection="1">
      <alignment horizontal="center"/>
      <protection locked="0"/>
    </xf>
    <xf fontId="12" fillId="20" borderId="0" numFmtId="0" xfId="0" applyFont="1" applyFill="1"/>
    <xf fontId="12" fillId="17" borderId="4" numFmtId="3" xfId="0" applyNumberFormat="1" applyFont="1" applyFill="1" applyBorder="1" applyAlignment="1" applyProtection="1">
      <alignment horizontal="center"/>
      <protection locked="0"/>
    </xf>
    <xf fontId="12" fillId="17" borderId="4" numFmtId="3" xfId="53" applyNumberFormat="1" applyFont="1" applyFill="1" applyBorder="1" applyAlignment="1" applyProtection="1">
      <alignment horizontal="center"/>
      <protection locked="0"/>
    </xf>
    <xf fontId="12" fillId="19" borderId="6" numFmtId="1" xfId="0" applyNumberFormat="1" applyFont="1" applyFill="1" applyBorder="1" applyAlignment="1" applyProtection="1">
      <alignment horizontal="center" vertical="center" wrapText="1"/>
      <protection locked="0"/>
    </xf>
    <xf fontId="12" fillId="19" borderId="28" numFmtId="1" xfId="0" applyNumberFormat="1" applyFont="1" applyFill="1" applyBorder="1" applyAlignment="1" applyProtection="1">
      <alignment horizontal="center" vertical="center" wrapText="1"/>
      <protection locked="0"/>
    </xf>
    <xf fontId="12" fillId="21" borderId="0" numFmtId="0" xfId="0" applyFont="1" applyFill="1"/>
    <xf fontId="12" fillId="18" borderId="4" numFmtId="3" xfId="0" applyNumberFormat="1" applyFont="1" applyFill="1" applyBorder="1" applyAlignment="1" applyProtection="1">
      <alignment horizontal="center"/>
      <protection locked="0"/>
    </xf>
    <xf fontId="12" fillId="18" borderId="4" numFmtId="0" xfId="53" applyFont="1" applyFill="1" applyBorder="1" applyProtection="1">
      <protection locked="0"/>
    </xf>
    <xf fontId="12" fillId="18" borderId="4" numFmtId="3" xfId="53" applyNumberFormat="1" applyFont="1" applyFill="1" applyBorder="1" applyAlignment="1" applyProtection="1">
      <alignment horizontal="center"/>
      <protection locked="0"/>
    </xf>
    <xf fontId="14" fillId="22" borderId="0" numFmtId="0" xfId="0" applyFont="1" applyFill="1" applyAlignment="1">
      <alignment horizontal="center" vertical="center" wrapText="1"/>
    </xf>
    <xf fontId="14" fillId="22" borderId="4" numFmtId="0" xfId="0" applyFont="1" applyFill="1" applyBorder="1" applyAlignment="1">
      <alignment horizontal="center" vertical="center" wrapText="1"/>
    </xf>
    <xf fontId="12" fillId="18" borderId="0" numFmtId="4" xfId="0" applyNumberFormat="1" applyFont="1" applyFill="1" applyAlignment="1" applyProtection="1">
      <alignment horizontal="center"/>
      <protection locked="0"/>
    </xf>
    <xf fontId="12" fillId="18" borderId="4" numFmtId="0" xfId="0" applyFont="1" applyFill="1" applyBorder="1" applyAlignment="1" applyProtection="1">
      <alignment horizontal="center"/>
      <protection locked="0"/>
    </xf>
    <xf fontId="12" fillId="18" borderId="0" numFmtId="0" xfId="0" applyFont="1" applyFill="1" applyAlignment="1" applyProtection="1">
      <alignment horizontal="center"/>
      <protection locked="0"/>
    </xf>
    <xf fontId="12" fillId="18" borderId="4" numFmtId="2" xfId="0" applyNumberFormat="1" applyFont="1" applyFill="1" applyBorder="1" applyAlignment="1" applyProtection="1">
      <alignment horizontal="center" vertical="center" wrapText="1"/>
      <protection locked="0"/>
    </xf>
    <xf fontId="12" fillId="18" borderId="4" numFmtId="0" xfId="53" applyFont="1" applyFill="1" applyBorder="1" applyAlignment="1" applyProtection="1">
      <alignment horizontal="center"/>
      <protection locked="0"/>
    </xf>
    <xf fontId="16" fillId="19" borderId="26" numFmtId="1" xfId="0" applyNumberFormat="1" applyFont="1" applyFill="1" applyBorder="1" applyAlignment="1" applyProtection="1">
      <alignment horizontal="center" vertical="center"/>
      <protection locked="0"/>
    </xf>
    <xf fontId="16" fillId="19" borderId="16" numFmtId="1" xfId="0" applyNumberFormat="1" applyFont="1" applyFill="1" applyBorder="1" applyAlignment="1" applyProtection="1">
      <alignment horizontal="center" vertical="center" wrapText="1"/>
      <protection locked="0"/>
    </xf>
    <xf fontId="14" fillId="19" borderId="14" numFmtId="2" xfId="0" applyNumberFormat="1" applyFont="1" applyFill="1" applyBorder="1" applyAlignment="1" applyProtection="1">
      <alignment horizontal="center" vertical="center" wrapText="1"/>
      <protection locked="0"/>
    </xf>
    <xf fontId="12" fillId="19" borderId="16" numFmtId="3" xfId="87" applyNumberFormat="1" applyFont="1" applyFill="1" applyBorder="1" applyAlignment="1" applyProtection="1">
      <alignment horizontal="center" vertical="center"/>
      <protection locked="0"/>
    </xf>
    <xf fontId="12" fillId="19" borderId="29" numFmtId="1" xfId="0" applyNumberFormat="1" applyFont="1" applyFill="1" applyBorder="1" applyAlignment="1" applyProtection="1">
      <alignment horizontal="center" vertical="center" wrapText="1"/>
      <protection locked="0"/>
    </xf>
    <xf fontId="16" fillId="19" borderId="4" numFmtId="1" xfId="0" applyNumberFormat="1" applyFont="1" applyFill="1" applyBorder="1" applyAlignment="1" applyProtection="1">
      <alignment horizontal="center" vertical="center"/>
      <protection locked="0"/>
    </xf>
    <xf fontId="12" fillId="0" borderId="0" numFmtId="2" xfId="0" applyNumberFormat="1" applyFont="1" applyAlignment="1">
      <alignment vertical="center" wrapText="1"/>
    </xf>
    <xf fontId="14" fillId="0" borderId="0" numFmtId="0" xfId="53" applyFont="1"/>
    <xf fontId="15" fillId="0" borderId="0" numFmtId="0" xfId="0" applyFont="1"/>
    <xf fontId="15" fillId="0" borderId="30" numFmtId="0" xfId="53" applyFont="1" applyBorder="1" applyAlignment="1">
      <alignment horizontal="center" vertical="center" wrapText="1"/>
      <protection locked="0"/>
    </xf>
    <xf fontId="15" fillId="0" borderId="31" numFmtId="0" xfId="53" applyFont="1" applyBorder="1" applyAlignment="1">
      <alignment horizontal="center" vertical="center" wrapText="1"/>
      <protection locked="0"/>
    </xf>
    <xf fontId="19" fillId="0" borderId="6" numFmtId="0" xfId="0" applyFont="1" applyBorder="1" applyAlignment="1">
      <alignment horizontal="center" vertical="center" wrapText="1"/>
    </xf>
    <xf fontId="15" fillId="0" borderId="9" numFmtId="0" xfId="53" applyFont="1" applyBorder="1" applyAlignment="1">
      <alignment horizontal="center" vertical="center" wrapText="1"/>
      <protection locked="0"/>
    </xf>
    <xf fontId="12" fillId="17" borderId="18" numFmtId="3" xfId="0" applyNumberFormat="1" applyFont="1" applyFill="1" applyBorder="1" applyAlignment="1">
      <alignment horizontal="center" vertical="top"/>
      <protection locked="0"/>
    </xf>
    <xf fontId="12" fillId="0" borderId="5" numFmtId="0" xfId="53" applyFont="1" applyBorder="1">
      <protection locked="0"/>
    </xf>
    <xf fontId="12" fillId="17" borderId="6" numFmtId="0" xfId="0" applyFont="1" applyFill="1" applyBorder="1"/>
    <xf fontId="12" fillId="17" borderId="5" numFmtId="0" xfId="53" applyFont="1" applyFill="1" applyBorder="1">
      <protection locked="0"/>
    </xf>
    <xf fontId="12" fillId="0" borderId="5" numFmtId="0" xfId="53" applyFont="1" applyBorder="1" applyAlignment="1">
      <alignment vertical="center" wrapText="1"/>
      <protection locked="0"/>
    </xf>
    <xf fontId="12" fillId="17" borderId="6" numFmtId="0" xfId="0" applyFont="1" applyFill="1" applyBorder="1" applyAlignment="1">
      <alignment vertical="center"/>
    </xf>
    <xf fontId="12" fillId="18" borderId="5" numFmtId="0" xfId="53" applyFont="1" applyFill="1" applyBorder="1">
      <protection locked="0"/>
    </xf>
    <xf fontId="12" fillId="0" borderId="5" numFmtId="0" xfId="53" applyFont="1" applyBorder="1" applyAlignment="1">
      <alignment wrapText="1"/>
      <protection locked="0"/>
    </xf>
    <xf fontId="20" fillId="0" borderId="6" numFmtId="0" xfId="0" applyFont="1" applyBorder="1" applyAlignment="1">
      <alignment horizontal="center" vertical="center" wrapText="1"/>
    </xf>
    <xf fontId="21" fillId="0" borderId="6" numFmtId="0" xfId="0" applyFont="1" applyBorder="1" applyAlignment="1">
      <alignment horizontal="center" vertical="top"/>
    </xf>
    <xf fontId="22" fillId="17" borderId="6" numFmtId="0" xfId="53" applyFont="1" applyFill="1" applyBorder="1" applyAlignment="1">
      <alignment vertical="top"/>
      <protection locked="0"/>
    </xf>
    <xf fontId="22" fillId="17" borderId="6" numFmtId="0" xfId="0" applyFont="1" applyFill="1" applyBorder="1" applyAlignment="1">
      <alignment vertical="top"/>
    </xf>
    <xf fontId="23" fillId="0" borderId="30" numFmtId="0" xfId="53" applyFont="1" applyBorder="1" applyAlignment="1">
      <alignment horizontal="center" vertical="center" wrapText="1"/>
      <protection locked="0"/>
    </xf>
    <xf fontId="23" fillId="0" borderId="32" numFmtId="0" xfId="53" applyFont="1" applyBorder="1" applyAlignment="1">
      <alignment horizontal="center" vertical="center" wrapText="1"/>
      <protection locked="0"/>
    </xf>
    <xf fontId="20" fillId="0" borderId="7" numFmtId="0" xfId="0" applyFont="1" applyBorder="1" applyAlignment="1">
      <alignment horizontal="center" vertical="center" wrapText="1"/>
    </xf>
    <xf fontId="23" fillId="0" borderId="33" numFmtId="0" xfId="53" applyFont="1" applyBorder="1" applyAlignment="1">
      <alignment horizontal="center" vertical="center" wrapText="1"/>
      <protection locked="0"/>
    </xf>
    <xf fontId="12" fillId="17" borderId="34" numFmtId="3" xfId="0" applyNumberFormat="1" applyFont="1" applyFill="1" applyBorder="1" applyAlignment="1">
      <alignment horizontal="center" vertical="top"/>
      <protection locked="0"/>
    </xf>
    <xf fontId="12" fillId="0" borderId="35" numFmtId="0" xfId="53" applyFont="1" applyBorder="1">
      <protection locked="0"/>
    </xf>
    <xf fontId="12" fillId="17" borderId="35" numFmtId="0" xfId="53" applyFont="1" applyFill="1" applyBorder="1">
      <protection locked="0"/>
    </xf>
    <xf fontId="12" fillId="0" borderId="35" numFmtId="0" xfId="53" applyFont="1" applyBorder="1" applyAlignment="1">
      <alignment wrapText="1"/>
      <protection locked="0"/>
    </xf>
    <xf fontId="12" fillId="0" borderId="35" numFmtId="0" xfId="53" applyFont="1" applyBorder="1" applyAlignment="1">
      <alignment vertical="center" wrapText="1"/>
      <protection locked="0"/>
    </xf>
    <xf fontId="12" fillId="18" borderId="35" numFmtId="0" xfId="53" applyFont="1" applyFill="1" applyBorder="1">
      <protection locked="0"/>
    </xf>
    <xf fontId="0" fillId="0" borderId="0" numFmtId="0" xfId="0" applyAlignment="1">
      <alignment vertical="center" wrapText="1"/>
    </xf>
    <xf fontId="0" fillId="0" borderId="0" numFmtId="0" xfId="0"/>
    <xf fontId="24" fillId="0" borderId="36" numFmtId="0" xfId="53" applyFont="1" applyBorder="1" applyAlignment="1">
      <alignment horizontal="center" vertical="center" wrapText="1"/>
    </xf>
    <xf fontId="25" fillId="0" borderId="36" numFmtId="0" xfId="53" applyFont="1" applyBorder="1" applyAlignment="1">
      <alignment horizontal="center" vertical="center" wrapText="1"/>
    </xf>
    <xf fontId="9" fillId="0" borderId="0" numFmtId="0" xfId="0" applyFont="1"/>
    <xf fontId="26" fillId="0" borderId="37" numFmtId="3" xfId="0" applyNumberFormat="1" applyFont="1" applyBorder="1" applyAlignment="1">
      <alignment horizontal="center"/>
    </xf>
    <xf fontId="26" fillId="0" borderId="37" numFmtId="0" xfId="53" applyFont="1" applyBorder="1"/>
    <xf fontId="26" fillId="0" borderId="38" numFmtId="0" xfId="53" applyFont="1" applyBorder="1" applyAlignment="1">
      <alignment horizontal="center"/>
    </xf>
    <xf fontId="26" fillId="0" borderId="36" numFmtId="0" xfId="0" applyFont="1" applyBorder="1" applyAlignment="1">
      <alignment horizontal="center"/>
    </xf>
    <xf fontId="27" fillId="0" borderId="37" numFmtId="2" xfId="0" applyNumberFormat="1" applyFont="1" applyBorder="1" applyAlignment="1">
      <alignment vertical="center" wrapText="1"/>
    </xf>
    <xf fontId="26" fillId="0" borderId="36" numFmtId="3" xfId="0" applyNumberFormat="1" applyFont="1" applyBorder="1" applyAlignment="1">
      <alignment horizontal="center"/>
    </xf>
    <xf fontId="26" fillId="0" borderId="36" numFmtId="0" xfId="53" applyFont="1" applyBorder="1"/>
    <xf fontId="26" fillId="0" borderId="39" numFmtId="0" xfId="53" applyFont="1" applyBorder="1" applyAlignment="1">
      <alignment horizontal="center"/>
    </xf>
    <xf fontId="27" fillId="0" borderId="36" numFmtId="2" xfId="0" applyNumberFormat="1" applyFont="1" applyBorder="1" applyAlignment="1">
      <alignment vertical="center" wrapText="1"/>
    </xf>
    <xf fontId="26" fillId="0" borderId="36" numFmtId="0" xfId="53" applyFont="1" applyBorder="1" applyAlignment="1">
      <alignment wrapText="1"/>
    </xf>
    <xf fontId="24" fillId="0" borderId="37" numFmtId="0" xfId="53" applyFont="1" applyBorder="1" applyAlignment="1">
      <alignment horizontal="center" vertical="center" wrapText="1"/>
    </xf>
    <xf fontId="24" fillId="0" borderId="37" numFmtId="0" xfId="53" applyFont="1" applyBorder="1" applyAlignment="1">
      <alignment horizontal="right" vertical="center" wrapText="1"/>
    </xf>
    <xf fontId="24" fillId="0" borderId="37" numFmtId="2" xfId="53" applyNumberFormat="1" applyFont="1" applyBorder="1" applyAlignment="1">
      <alignment horizontal="center" vertical="center" wrapText="1"/>
    </xf>
    <xf fontId="19" fillId="0" borderId="0" numFmtId="0" xfId="0" applyFont="1"/>
  </cellXfs>
  <cellStyles count="91">
    <cellStyle name="40% - Акцент1" xfId="1" builtinId="31"/>
    <cellStyle name="40% - Акцент1 2" xfId="2"/>
    <cellStyle name="40% — акцент1 2" xfId="3"/>
    <cellStyle name="40% - Акцент1 2 2" xfId="4"/>
    <cellStyle name="40% — акцент1 2 2" xfId="5"/>
    <cellStyle name="40% - Акцент1 3" xfId="6"/>
    <cellStyle name="40% - Акцент5 2" xfId="7"/>
    <cellStyle name="40% - Акцент5 2 2" xfId="8"/>
    <cellStyle name="60% - Акцент1 2" xfId="9"/>
    <cellStyle name="60% — акцент1 2" xfId="10"/>
    <cellStyle name="60% - Акцент1 2 2" xfId="11"/>
    <cellStyle name="60% — акцент1 2 2" xfId="12"/>
    <cellStyle name="60% - Акцент1 3" xfId="13"/>
    <cellStyle name="60% - Акцент1 3 2" xfId="14"/>
    <cellStyle name="Excel Built-in 40% - Accent1" xfId="15"/>
    <cellStyle name="Excel Built-in Bad" xfId="16"/>
    <cellStyle name="Excel Built-in Bad 2" xfId="17"/>
    <cellStyle name="Excel Built-in Good" xfId="18"/>
    <cellStyle name="Excel Built-in Good 2" xfId="19"/>
    <cellStyle name="Акцент1" xfId="20" builtinId="29"/>
    <cellStyle name="Ввод  2" xfId="21"/>
    <cellStyle name="Ввод  2 2" xfId="22"/>
    <cellStyle name="Ввод  3" xfId="23"/>
    <cellStyle name="Ввод  3 2" xfId="24"/>
    <cellStyle name="Вывод" xfId="25" builtinId="21"/>
    <cellStyle name="Вывод 2" xfId="26"/>
    <cellStyle name="Вывод 2 2" xfId="27"/>
    <cellStyle name="Вывод 3" xfId="28"/>
    <cellStyle name="Вывод 3 2" xfId="29"/>
    <cellStyle name="Вывод 4" xfId="30"/>
    <cellStyle name="Контрольная ячейка" xfId="31" builtinId="23"/>
    <cellStyle name="Контрольная ячейка 2" xfId="32"/>
    <cellStyle name="Контрольная ячейка 2 2" xfId="33"/>
    <cellStyle name="Контрольная ячейка 3" xfId="34"/>
    <cellStyle name="Контрольная ячейка 3 2" xfId="35"/>
    <cellStyle name="Контрольная ячейка 4" xfId="36"/>
    <cellStyle name="Нейтральный" xfId="37" builtinId="28"/>
    <cellStyle name="Нейтральный 2" xfId="38"/>
    <cellStyle name="Нейтральный 2 2" xfId="39"/>
    <cellStyle name="Нейтральный 3" xfId="40"/>
    <cellStyle name="Нейтральный 3 2" xfId="41"/>
    <cellStyle name="Нейтральный 4" xfId="42"/>
    <cellStyle name="Обычный" xfId="0" builtinId="0"/>
    <cellStyle name="Обычный 2" xfId="43"/>
    <cellStyle name="Обычный 2 2" xfId="44"/>
    <cellStyle name="Обычный 3" xfId="45"/>
    <cellStyle name="Обычный 3 2" xfId="46"/>
    <cellStyle name="Обычный 4" xfId="47"/>
    <cellStyle name="Обычный 4 2" xfId="48"/>
    <cellStyle name="Обычный 5" xfId="49"/>
    <cellStyle name="Обычный 5 2" xfId="50"/>
    <cellStyle name="Обычный 5 2 2" xfId="51"/>
    <cellStyle name="Обычный 5 3" xfId="52"/>
    <cellStyle name="Обычный 6" xfId="53"/>
    <cellStyle name="Обычный 6 2" xfId="54"/>
    <cellStyle name="Обычный 6 2 2" xfId="55"/>
    <cellStyle name="Обычный 6 3" xfId="56"/>
    <cellStyle name="Обычный 6 3 2" xfId="57"/>
    <cellStyle name="Обычный 6 4" xfId="58"/>
    <cellStyle name="Обычный 6 4 2" xfId="59"/>
    <cellStyle name="Обычный 6 5" xfId="60"/>
    <cellStyle name="Обычный 6 5 2" xfId="61"/>
    <cellStyle name="Обычный 6 6" xfId="62"/>
    <cellStyle name="Обычный 6 6 2" xfId="63"/>
    <cellStyle name="Обычный 6 7" xfId="64"/>
    <cellStyle name="Обычный 7" xfId="65"/>
    <cellStyle name="Обычный 7 2" xfId="66"/>
    <cellStyle name="Обычный 7 2 2" xfId="67"/>
    <cellStyle name="Обычный 7 3" xfId="68"/>
    <cellStyle name="Обычный 8" xfId="69"/>
    <cellStyle name="Обычный 8 2" xfId="70"/>
    <cellStyle name="Обычный 9" xfId="71"/>
    <cellStyle name="Обычный 9 2" xfId="72"/>
    <cellStyle name="Плохой" xfId="73" builtinId="27"/>
    <cellStyle name="Плохой 2" xfId="74"/>
    <cellStyle name="Плохой 2 2" xfId="75"/>
    <cellStyle name="Плохой 3" xfId="76"/>
    <cellStyle name="Плохой 3 2" xfId="77"/>
    <cellStyle name="Плохой 4" xfId="78"/>
    <cellStyle name="Финансовый 2" xfId="79"/>
    <cellStyle name="Финансовый 2 2" xfId="80"/>
    <cellStyle name="Финансовый 2 2 2" xfId="81"/>
    <cellStyle name="Финансовый 2 3" xfId="82"/>
    <cellStyle name="Финансовый 3" xfId="83"/>
    <cellStyle name="Финансовый 3 2" xfId="84"/>
    <cellStyle name="Финансовый 4" xfId="85"/>
    <cellStyle name="Финансовый 4 2" xfId="86"/>
    <cellStyle name="Хороший" xfId="87" builtinId="26"/>
    <cellStyle name="Хороший 2" xfId="88"/>
    <cellStyle name="Хороший 2 2" xfId="89"/>
    <cellStyle name="Хороший 3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5" workbookViewId="0">
      <pane xSplit="3" ySplit="3" topLeftCell="D4" activePane="bottomRight" state="frozen"/>
      <selection activeCell="BK72" activeCellId="0" sqref="BK72"/>
    </sheetView>
  </sheetViews>
  <sheetFormatPr defaultColWidth="9.140625" defaultRowHeight="14.25"/>
  <cols>
    <col customWidth="1" min="1" max="1" style="1" width="5"/>
    <col customWidth="1" min="2" max="2" style="1" width="30.42578125"/>
    <col customWidth="1" min="3" max="3" style="1" width="13.7109375"/>
    <col customWidth="1" min="4" max="4" style="2" width="12.28515625"/>
    <col customWidth="1" min="5" max="5" style="2" width="15.42578125"/>
    <col customWidth="1" min="6" max="6" style="3" width="28.140625"/>
    <col customWidth="1" min="7" max="7" style="3" width="17.140625"/>
    <col customWidth="1" min="8" max="8" style="3" width="12.7109375"/>
    <col customWidth="1" min="9" max="9" style="3" width="18.85546875"/>
    <col customWidth="1" min="10" max="10" style="3" width="24"/>
    <col customWidth="1" min="11" max="11" style="3" width="12.7109375"/>
    <col customWidth="1" min="12" max="12" style="3" width="13.140625"/>
    <col customWidth="1" min="13" max="13" style="3" width="12.7109375"/>
    <col customWidth="1" min="14" max="14" style="3" width="14.28125"/>
    <col customWidth="1" min="15" max="15" style="3" width="11.42578125"/>
    <col customWidth="1" min="16" max="16" style="3" width="22.42578125"/>
    <col customWidth="1" min="17" max="17" style="3" width="22.28515625"/>
    <col customWidth="1" min="18" max="18" style="3" width="20"/>
    <col customWidth="1" min="19" max="20" style="3" width="12.7109375"/>
    <col customWidth="1" min="21" max="21" style="3" width="17.7109375"/>
    <col customWidth="1" min="22" max="22" style="3" width="13.28515625"/>
    <col customWidth="1" min="23" max="23" style="3" width="17.140625"/>
    <col customWidth="1" min="24" max="24" style="3" width="16.140625"/>
    <col customWidth="1" min="25" max="25" style="3" width="18.140625"/>
    <col customWidth="1" min="26" max="26" style="3" width="13.28515625"/>
    <col customWidth="1" min="27" max="27" style="3" width="17.28515625"/>
    <col customWidth="1" min="28" max="28" style="3" width="21.5703125"/>
    <col customWidth="1" min="29" max="29" style="3" width="24.140625"/>
    <col customWidth="1" min="30" max="34" style="3" width="13.28515625"/>
    <col customWidth="1" min="35" max="35" style="3" width="12.140625"/>
    <col customWidth="1" min="36" max="36" style="3" width="12.28125"/>
    <col customWidth="1" min="37" max="37" style="3" width="15.28515625"/>
    <col customWidth="1" min="38" max="38" style="3" width="13.28515625"/>
    <col customWidth="1" min="39" max="39" style="3" width="17.42578125"/>
    <col customWidth="1" min="40" max="40" style="3" width="12.28515625"/>
    <col customWidth="1" min="41" max="41" style="3" width="18.5703125"/>
    <col customWidth="1" min="42" max="42" style="3" width="12.28515625"/>
    <col customWidth="1" min="43" max="44" style="3" width="13.28515625"/>
    <col customWidth="1" min="45" max="45" style="3" width="13.42578125"/>
    <col customWidth="1" min="46" max="46" style="3" width="11.85546875"/>
    <col customWidth="1" min="47" max="47" style="3" width="23.28515625"/>
    <col customWidth="1" min="48" max="50" style="3" width="11.85546875"/>
    <col customWidth="1" min="51" max="53" style="1" width="14.7109375"/>
    <col customWidth="1" min="54" max="59" style="1" width="23.140625"/>
    <col customWidth="1" min="60" max="60" style="1" width="20.140625"/>
    <col customWidth="1" min="61" max="61" style="1" width="16.28515625"/>
    <col customWidth="1" min="62" max="62" style="4" width="15"/>
    <col customWidth="1" min="63" max="63" style="1" width="20"/>
    <col min="64" max="16384" style="1" width="9.140625"/>
  </cols>
  <sheetData>
    <row r="1" s="5" customFormat="1" ht="77.2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</row>
    <row r="2" ht="81.75" customHeight="1">
      <c r="A2" s="8" t="s">
        <v>1</v>
      </c>
      <c r="B2" s="8" t="s">
        <v>2</v>
      </c>
      <c r="C2" s="9" t="s">
        <v>3</v>
      </c>
      <c r="D2" s="10" t="s">
        <v>4</v>
      </c>
      <c r="E2" s="10"/>
      <c r="F2" s="10"/>
      <c r="G2" s="10"/>
      <c r="H2" s="10" t="s">
        <v>5</v>
      </c>
      <c r="I2" s="10"/>
      <c r="J2" s="10"/>
      <c r="K2" s="10"/>
      <c r="L2" s="10" t="s">
        <v>6</v>
      </c>
      <c r="M2" s="10"/>
      <c r="N2" s="10"/>
      <c r="O2" s="10"/>
      <c r="P2" s="10" t="s">
        <v>7</v>
      </c>
      <c r="Q2" s="10"/>
      <c r="R2" s="10"/>
      <c r="S2" s="10" t="s">
        <v>8</v>
      </c>
      <c r="T2" s="10"/>
      <c r="U2" s="10"/>
      <c r="V2" s="10"/>
      <c r="W2" s="10" t="s">
        <v>9</v>
      </c>
      <c r="X2" s="10"/>
      <c r="Y2" s="10"/>
      <c r="Z2" s="10"/>
      <c r="AA2" s="10" t="s">
        <v>10</v>
      </c>
      <c r="AB2" s="10"/>
      <c r="AC2" s="10"/>
      <c r="AD2" s="10"/>
      <c r="AE2" s="10" t="s">
        <v>11</v>
      </c>
      <c r="AF2" s="10"/>
      <c r="AG2" s="10"/>
      <c r="AH2" s="10"/>
      <c r="AI2" s="10" t="s">
        <v>12</v>
      </c>
      <c r="AJ2" s="10"/>
      <c r="AK2" s="10"/>
      <c r="AL2" s="10"/>
      <c r="AM2" s="10" t="s">
        <v>13</v>
      </c>
      <c r="AN2" s="10"/>
      <c r="AO2" s="10"/>
      <c r="AP2" s="10"/>
      <c r="AQ2" s="10"/>
      <c r="AR2" s="10"/>
      <c r="AS2" s="10"/>
      <c r="AT2" s="10"/>
      <c r="AU2" s="10" t="s">
        <v>14</v>
      </c>
      <c r="AV2" s="10"/>
      <c r="AW2" s="10"/>
      <c r="AX2" s="10"/>
      <c r="AY2" s="10" t="s">
        <v>15</v>
      </c>
      <c r="AZ2" s="10"/>
      <c r="BA2" s="10"/>
      <c r="BB2" s="10"/>
      <c r="BC2" s="10" t="s">
        <v>16</v>
      </c>
      <c r="BD2" s="10"/>
      <c r="BE2" s="10"/>
      <c r="BF2" s="10"/>
      <c r="BG2" s="10" t="s">
        <v>17</v>
      </c>
      <c r="BH2" s="10"/>
      <c r="BI2" s="10"/>
      <c r="BJ2" s="10"/>
      <c r="BK2" s="11" t="s">
        <v>18</v>
      </c>
    </row>
    <row r="3" ht="168" customHeight="1">
      <c r="A3" s="8"/>
      <c r="B3" s="8"/>
      <c r="C3" s="8"/>
      <c r="D3" s="12" t="s">
        <v>19</v>
      </c>
      <c r="E3" s="12" t="s">
        <v>20</v>
      </c>
      <c r="F3" s="13" t="s">
        <v>21</v>
      </c>
      <c r="G3" s="14" t="s">
        <v>22</v>
      </c>
      <c r="H3" s="15" t="s">
        <v>23</v>
      </c>
      <c r="I3" s="15" t="s">
        <v>24</v>
      </c>
      <c r="J3" s="15" t="s">
        <v>25</v>
      </c>
      <c r="K3" s="14" t="s">
        <v>22</v>
      </c>
      <c r="L3" s="16" t="s">
        <v>26</v>
      </c>
      <c r="M3" s="16" t="s">
        <v>27</v>
      </c>
      <c r="N3" s="17" t="s">
        <v>28</v>
      </c>
      <c r="O3" s="14" t="s">
        <v>22</v>
      </c>
      <c r="P3" s="12" t="s">
        <v>29</v>
      </c>
      <c r="Q3" s="18" t="s">
        <v>30</v>
      </c>
      <c r="R3" s="14" t="s">
        <v>22</v>
      </c>
      <c r="S3" s="12" t="s">
        <v>31</v>
      </c>
      <c r="T3" s="12" t="s">
        <v>29</v>
      </c>
      <c r="U3" s="15" t="s">
        <v>32</v>
      </c>
      <c r="V3" s="19" t="s">
        <v>22</v>
      </c>
      <c r="W3" s="20" t="s">
        <v>33</v>
      </c>
      <c r="X3" s="12" t="s">
        <v>34</v>
      </c>
      <c r="Y3" s="15" t="s">
        <v>35</v>
      </c>
      <c r="Z3" s="19" t="s">
        <v>22</v>
      </c>
      <c r="AA3" s="12" t="s">
        <v>36</v>
      </c>
      <c r="AB3" s="12" t="s">
        <v>37</v>
      </c>
      <c r="AC3" s="18" t="s">
        <v>38</v>
      </c>
      <c r="AD3" s="19" t="s">
        <v>22</v>
      </c>
      <c r="AE3" s="21" t="s">
        <v>39</v>
      </c>
      <c r="AF3" s="21" t="s">
        <v>40</v>
      </c>
      <c r="AG3" s="22" t="s">
        <v>41</v>
      </c>
      <c r="AH3" s="19" t="s">
        <v>22</v>
      </c>
      <c r="AI3" s="12" t="s">
        <v>42</v>
      </c>
      <c r="AJ3" s="23" t="s">
        <v>43</v>
      </c>
      <c r="AK3" s="24" t="s">
        <v>44</v>
      </c>
      <c r="AL3" s="19" t="s">
        <v>22</v>
      </c>
      <c r="AM3" s="12" t="s">
        <v>45</v>
      </c>
      <c r="AN3" s="12" t="s">
        <v>46</v>
      </c>
      <c r="AO3" s="12" t="s">
        <v>47</v>
      </c>
      <c r="AP3" s="12" t="s">
        <v>48</v>
      </c>
      <c r="AQ3" s="12" t="s">
        <v>49</v>
      </c>
      <c r="AR3" s="12" t="s">
        <v>50</v>
      </c>
      <c r="AS3" s="25" t="s">
        <v>51</v>
      </c>
      <c r="AT3" s="19" t="s">
        <v>22</v>
      </c>
      <c r="AU3" s="21" t="s">
        <v>52</v>
      </c>
      <c r="AV3" s="21" t="s">
        <v>53</v>
      </c>
      <c r="AW3" s="21" t="s">
        <v>54</v>
      </c>
      <c r="AX3" s="19" t="s">
        <v>22</v>
      </c>
      <c r="AY3" s="26" t="s">
        <v>55</v>
      </c>
      <c r="AZ3" s="26" t="s">
        <v>56</v>
      </c>
      <c r="BA3" s="26" t="s">
        <v>57</v>
      </c>
      <c r="BB3" s="27" t="s">
        <v>22</v>
      </c>
      <c r="BC3" s="28" t="s">
        <v>58</v>
      </c>
      <c r="BD3" s="28" t="s">
        <v>59</v>
      </c>
      <c r="BE3" s="29" t="s">
        <v>60</v>
      </c>
      <c r="BF3" s="30" t="s">
        <v>22</v>
      </c>
      <c r="BG3" s="28" t="s">
        <v>61</v>
      </c>
      <c r="BH3" s="31" t="s">
        <v>62</v>
      </c>
      <c r="BI3" s="32" t="s">
        <v>63</v>
      </c>
      <c r="BJ3" s="33" t="s">
        <v>22</v>
      </c>
      <c r="BK3" s="34"/>
    </row>
    <row r="4" ht="13.5" customHeight="1">
      <c r="A4" s="35">
        <v>1</v>
      </c>
      <c r="B4" s="36" t="s">
        <v>64</v>
      </c>
      <c r="C4" s="37">
        <v>24343</v>
      </c>
      <c r="D4" s="38">
        <v>3</v>
      </c>
      <c r="E4" s="39">
        <v>6</v>
      </c>
      <c r="F4" s="40">
        <f t="shared" ref="F4:F67" si="0">ROUND((D4/E4)*100,1)</f>
        <v>50</v>
      </c>
      <c r="G4" s="41">
        <f t="shared" ref="G4:G67" si="1">IF(F4&gt;=0,IF(F4&gt;=1,IF(F4&gt;=5,IF(F4&gt;=10,IF(F4&gt;=20,IF(F4&gt;=30,IF(F4&gt;=40,IF(F4&gt;=50,IF(F4&gt;=60,IF(F4&gt;=70,IF(F4&gt;=80,10,9),8),7),6),5),4),3),2),1),0),-1)</f>
        <v>7</v>
      </c>
      <c r="H4" s="42">
        <v>54</v>
      </c>
      <c r="I4" s="42">
        <v>53</v>
      </c>
      <c r="J4" s="43">
        <f t="shared" ref="J4:J9" si="2">ROUND((I4/H4)*100,1)</f>
        <v>98.100000000000009</v>
      </c>
      <c r="K4" s="44">
        <f t="shared" ref="K4:K9" si="3">IF(J4&gt;=0,IF(J4&gt;=1,IF(J4&gt;=5,IF(J4&gt;=10,IF(J4&gt;=30,IF(J4&gt;=50,IF(J4&gt;=55,IF(J4&gt;=60,IF(J4&gt;=65,IF(J4&gt;=90,IF(J4&gt;=97,10,9),8),7),6),5),4),3),2),1),0),-1)</f>
        <v>10</v>
      </c>
      <c r="L4" s="45">
        <v>4827</v>
      </c>
      <c r="M4" s="46">
        <v>4843</v>
      </c>
      <c r="N4" s="47">
        <f t="shared" ref="N4:N9" si="4">ROUND((L4/M4)*100,1)</f>
        <v>99.700000000000003</v>
      </c>
      <c r="O4" s="48">
        <f t="shared" ref="O4:O67" si="5">IF(N4&gt;=0,IF(N4&gt;=1,IF(N4&gt;=5,IF(N4&gt;=10,IF(N4&gt;=30,IF(N4&gt;=50,IF(N4&gt;=55,IF(N4&gt;=60,IF(N4&gt;=65,IF(N4&gt;=80,IF(N4&gt;=95,10,9),8),7),6),5),4),3),2),1),0),-1)</f>
        <v>10</v>
      </c>
      <c r="P4" s="49">
        <v>96</v>
      </c>
      <c r="Q4" s="50">
        <f t="shared" ref="Q4:Q67" si="6">P4/(C4/1000)</f>
        <v>3.9436388284106312</v>
      </c>
      <c r="R4" s="51">
        <f t="shared" ref="R4:R67" si="7">IF(Q4&gt;=0,IF(Q4&gt;=0.01,IF(Q4&gt;=0.2,IF(Q4&gt;=0.5,IF(Q4&gt;=1,IF(Q4&gt;=2,IF(Q4&gt;=3,IF(Q4&gt;=5,IF(Q4&gt;=6.5,IF(Q4&gt;=7.5,IF(Q4&gt;=8.5,10,9),8),7),6),5),4),3),2),1),0),-1)</f>
        <v>6</v>
      </c>
      <c r="S4" s="52">
        <v>89</v>
      </c>
      <c r="T4" s="53">
        <f t="shared" ref="T4:T9" si="8">P4</f>
        <v>96</v>
      </c>
      <c r="U4" s="54">
        <f t="shared" ref="U4:U67" si="9">ROUND((S4/T4)*100,2)</f>
        <v>92.710000000000008</v>
      </c>
      <c r="V4" s="55">
        <f t="shared" ref="V4:V67" si="10">IF(U4&gt;=0,IF(U4&gt;=10,IF(U4&gt;=20,IF(U4&gt;=40,IF(U4&gt;=55,IF(U4&gt;=65,IF(U4&gt;=75,IF(U4&gt;=80,IF(U4&gt;=85,IF(U4&gt;=90,IF(U4&gt;=95,10,9),8),7),6),5),4),3),2),1),0),-1)</f>
        <v>9</v>
      </c>
      <c r="W4" s="56">
        <v>59</v>
      </c>
      <c r="X4" s="57">
        <v>360</v>
      </c>
      <c r="Y4" s="54">
        <f t="shared" ref="Y4:Y67" si="11">ROUND((W4/X4)*100,2)</f>
        <v>16.390000000000001</v>
      </c>
      <c r="Z4" s="58">
        <f t="shared" ref="Z4:Z67" si="12">IF(Y4&gt;=0,IF(Y4&gt;=0.5,IF(Y4&gt;=1,IF(Y4&gt;=1.5,IF(Y4&gt;=2,IF(Y4&gt;=10,IF(Y4&gt;=20,IF(Y4&gt;=40,IF(Y4&gt;=60,IF(Y4&gt;=80,IF(Y4&gt;=90,10,9),8),7),6),5),4),3),2),1),0),-1)</f>
        <v>5</v>
      </c>
      <c r="AA4" s="53">
        <f t="shared" ref="AA4:AA9" si="13">P4</f>
        <v>96</v>
      </c>
      <c r="AB4" s="59">
        <f t="shared" ref="AB4:AB9" si="14">P4+X4</f>
        <v>456</v>
      </c>
      <c r="AC4" s="50">
        <f t="shared" ref="AC4:AC67" si="15">ROUND((AA4/AB4)*100,2)</f>
        <v>21.050000000000001</v>
      </c>
      <c r="AD4" s="58">
        <f t="shared" ref="AD4:AD67" si="16">IF(AC4&gt;=0,IF(AC4&gt;=2,IF(AC4&gt;=3,IF(AC4&gt;=4,IF(AC4&gt;=10,IF(AC4&gt;=15,IF(AC4&gt;=20,IF(AC4&gt;=25,IF(AC4&gt;=30,IF(AC4&gt;=35,IF(AC4&gt;=40,10,9),8),7),6),5),4),3),2),1),0),-1)</f>
        <v>6</v>
      </c>
      <c r="AE4" s="60">
        <v>26</v>
      </c>
      <c r="AF4" s="61">
        <v>24</v>
      </c>
      <c r="AG4" s="62">
        <f t="shared" ref="AG4:AG67" si="17">ROUND((AF4/AE4)*100,2)</f>
        <v>92.310000000000002</v>
      </c>
      <c r="AH4" s="44">
        <f t="shared" ref="AH4:AH67" si="18">IF(AG4&gt;=0,IF(AG4&gt;=20,IF(AG4&gt;=40,IF(AG4&gt;=60,IF(AG4&gt;=75,IF(AG4&gt;=80,IF(AG4&gt;=85,IF(AG4&gt;=90,IF(AG4&gt;=93,IF(AG4&gt;=95,IF(AG4&gt;=97,10,9),8),7),6),5),4),3),2),1),0),-1)</f>
        <v>7</v>
      </c>
      <c r="AI4" s="63">
        <v>9</v>
      </c>
      <c r="AJ4" s="64">
        <v>9</v>
      </c>
      <c r="AK4" s="50">
        <f t="shared" ref="AK4:AK9" si="19">ROUND((AJ4/AI4)*100,2)</f>
        <v>100</v>
      </c>
      <c r="AL4" s="58">
        <f t="shared" ref="AL4:AL67" si="20">IF(AK4&gt;=0,IF(AK4&gt;=1,IF(AK4&gt;=5,IF(AK4&gt;=10,IF(AK4&gt;=30,IF(AK4&gt;=50,IF(AK4&gt;=55,IF(AK4&gt;=60,IF(AK4&gt;=65,IF(AK4&gt;=80,IF(AK4&gt;=95,10,9),8),7),6),5),4),3),2),1),0),-1)</f>
        <v>10</v>
      </c>
      <c r="AM4" s="65">
        <v>12185362.949999999</v>
      </c>
      <c r="AN4" s="66">
        <v>5665</v>
      </c>
      <c r="AO4" s="65">
        <v>4852663.9500000002</v>
      </c>
      <c r="AP4" s="66">
        <v>2332</v>
      </c>
      <c r="AQ4" s="67">
        <v>3</v>
      </c>
      <c r="AR4" s="68">
        <v>1</v>
      </c>
      <c r="AS4" s="69">
        <f t="shared" ref="AS4:AS9" si="21">ROUND(AR4*100,2)</f>
        <v>100</v>
      </c>
      <c r="AT4" s="58">
        <f t="shared" ref="AT4:AT67" si="22">IF(AS4&gt;=0,IF(AS4&gt;=1,IF(AS4&gt;=5,IF(AS4&gt;=10,IF(AS4&gt;=30,IF(AS4&gt;=50,IF(AS4&gt;=55,IF(AS4&gt;=60,IF(AS4&gt;=65,IF(AS4&gt;=80,IF(AS4&gt;=95,10,9),8),7),6),5),4),3),2),1),0),-1)</f>
        <v>10</v>
      </c>
      <c r="AU4" s="70">
        <v>2</v>
      </c>
      <c r="AV4" s="71">
        <v>2</v>
      </c>
      <c r="AW4" s="70">
        <f t="shared" ref="AW4:AW9" si="23">AU4/AV4</f>
        <v>1</v>
      </c>
      <c r="AX4" s="58">
        <f t="shared" ref="AX4:AX67" si="24">IF(AW4&gt;=0,IF(AW4&gt;=0.1,IF(AW4&gt;=0.2,IF(AW4&gt;=0.3,IF(AW4&gt;=0.4,IF(AW4&gt;=0.5,IF(AW4&gt;=0.6,IF(AW4&gt;=0.7,IF(AW4&gt;=0.8,IF(AW4&gt;=0.9,IF(AW4=1,10,9),8),7),6),5),4),3),2),1),0),-1)</f>
        <v>10</v>
      </c>
      <c r="AY4" s="72">
        <v>24343</v>
      </c>
      <c r="AZ4" s="72">
        <v>24343</v>
      </c>
      <c r="BA4" s="73">
        <f t="shared" ref="BA4:BA9" si="25">ROUND((AY4/AZ4)*100,1)</f>
        <v>100</v>
      </c>
      <c r="BB4" s="74">
        <f t="shared" ref="BB4:BB67" si="26">IF(BA4&gt;=0,IF(BA4&gt;=82,IF(BA4&gt;=84,IF(BA4&gt;=86,IF(BA4&gt;=88,IF(BA4&gt;=90,IF(BA4&gt;=92,IF(BA4&gt;=94,IF(BA4&gt;=96,IF(BA4&gt;=98,IF(BA4=100,10,9),8),7),6),5),4),3),2),1),0),-1)</f>
        <v>10</v>
      </c>
      <c r="BC4" s="75">
        <v>7</v>
      </c>
      <c r="BD4" s="75">
        <v>7</v>
      </c>
      <c r="BE4" s="76">
        <f t="shared" ref="BE4:BE9" si="27">ROUND((BC4/BD4)*100,1)</f>
        <v>100</v>
      </c>
      <c r="BF4" s="74">
        <f t="shared" ref="BF4:BF67" si="28">IF(BE4&gt;=0,IF(BE4&gt;=1,IF(BE4&gt;=5,IF(BE4&gt;=10,IF(BE4&gt;=30,IF(BE4&gt;=50,IF(BE4&gt;=55,IF(BE4&gt;=60,IF(BE4&gt;=65,IF(BE4&gt;=80,IF(BE4&gt;=95,10,9),8),7),6),5),4),3),2),1),0),-1)</f>
        <v>10</v>
      </c>
      <c r="BG4" s="75">
        <v>2</v>
      </c>
      <c r="BH4" s="75">
        <v>7</v>
      </c>
      <c r="BI4" s="77">
        <f t="shared" ref="BI4:BI9" si="29">ROUND((BG4/BH4)*100,1)</f>
        <v>28.600000000000001</v>
      </c>
      <c r="BJ4" s="44">
        <f t="shared" ref="BJ4:BJ67" si="30">IF(BI4&gt;=0,IF(BI4&gt;=1,IF(BI4&gt;=5,IF(BI4&gt;=10,IF(BI4&gt;=30,IF(BI4&gt;=50,IF(BI4&gt;=55,IF(BI4&gt;=60,IF(BI4&gt;=65,IF(BI4&gt;=80,IF(BI4&gt;=95,10,9),8),7),6),5),4),3),2),1),0),-1)</f>
        <v>3</v>
      </c>
      <c r="BK4" s="78">
        <f t="shared" ref="BK4:BK67" si="31">BJ4+BF4+BB4+AX4+AT4+AL4+AH4+AD4+Z4+V4+R4+O4+K4+G4</f>
        <v>113</v>
      </c>
      <c r="BL4" s="1"/>
    </row>
    <row r="5">
      <c r="A5" s="35">
        <v>2</v>
      </c>
      <c r="B5" s="36" t="s">
        <v>65</v>
      </c>
      <c r="C5" s="37">
        <v>621598</v>
      </c>
      <c r="D5" s="38">
        <v>6</v>
      </c>
      <c r="E5" s="39">
        <v>6</v>
      </c>
      <c r="F5" s="40">
        <f t="shared" si="0"/>
        <v>100</v>
      </c>
      <c r="G5" s="41">
        <f t="shared" si="1"/>
        <v>10</v>
      </c>
      <c r="H5" s="42">
        <v>5628</v>
      </c>
      <c r="I5" s="42">
        <v>5608</v>
      </c>
      <c r="J5" s="79">
        <f t="shared" si="2"/>
        <v>99.600000000000009</v>
      </c>
      <c r="K5" s="44">
        <f t="shared" si="3"/>
        <v>10</v>
      </c>
      <c r="L5" s="80">
        <v>30332</v>
      </c>
      <c r="M5" s="81">
        <v>32006</v>
      </c>
      <c r="N5" s="82">
        <f t="shared" si="4"/>
        <v>94.800000000000011</v>
      </c>
      <c r="O5" s="48">
        <f t="shared" si="5"/>
        <v>9</v>
      </c>
      <c r="P5" s="83">
        <v>5048</v>
      </c>
      <c r="Q5" s="50">
        <f t="shared" si="6"/>
        <v>8.1210042503354263</v>
      </c>
      <c r="R5" s="51">
        <f t="shared" si="7"/>
        <v>9</v>
      </c>
      <c r="S5" s="84">
        <v>4566</v>
      </c>
      <c r="T5" s="53">
        <f t="shared" si="8"/>
        <v>5048</v>
      </c>
      <c r="U5" s="54">
        <f t="shared" si="9"/>
        <v>90.450000000000003</v>
      </c>
      <c r="V5" s="58">
        <f t="shared" si="10"/>
        <v>9</v>
      </c>
      <c r="W5" s="85">
        <v>271</v>
      </c>
      <c r="X5" s="86">
        <v>6120</v>
      </c>
      <c r="Y5" s="54">
        <f t="shared" si="11"/>
        <v>4.4299999999999997</v>
      </c>
      <c r="Z5" s="58">
        <f t="shared" si="12"/>
        <v>4</v>
      </c>
      <c r="AA5" s="53">
        <f t="shared" si="13"/>
        <v>5048</v>
      </c>
      <c r="AB5" s="59">
        <f>T5+X5</f>
        <v>11168</v>
      </c>
      <c r="AC5" s="50">
        <f t="shared" si="15"/>
        <v>45.200000000000003</v>
      </c>
      <c r="AD5" s="58">
        <f t="shared" si="16"/>
        <v>10</v>
      </c>
      <c r="AE5" s="87">
        <v>32</v>
      </c>
      <c r="AF5" s="62">
        <v>31</v>
      </c>
      <c r="AG5" s="62">
        <f t="shared" si="17"/>
        <v>96.879999999999995</v>
      </c>
      <c r="AH5" s="44">
        <f t="shared" si="18"/>
        <v>9</v>
      </c>
      <c r="AI5" s="64">
        <v>700</v>
      </c>
      <c r="AJ5" s="63">
        <v>690</v>
      </c>
      <c r="AK5" s="50">
        <f t="shared" si="19"/>
        <v>98.570000000000007</v>
      </c>
      <c r="AL5" s="58">
        <f t="shared" si="20"/>
        <v>10</v>
      </c>
      <c r="AM5" s="88">
        <v>1337822333</v>
      </c>
      <c r="AN5" s="67">
        <v>111920</v>
      </c>
      <c r="AO5" s="88">
        <v>1035306514</v>
      </c>
      <c r="AP5" s="67">
        <v>43636</v>
      </c>
      <c r="AQ5" s="66">
        <v>19</v>
      </c>
      <c r="AR5" s="89">
        <v>1</v>
      </c>
      <c r="AS5" s="69">
        <f t="shared" si="21"/>
        <v>100</v>
      </c>
      <c r="AT5" s="58">
        <f t="shared" si="22"/>
        <v>10</v>
      </c>
      <c r="AU5" s="90">
        <v>5</v>
      </c>
      <c r="AV5" s="70">
        <v>5</v>
      </c>
      <c r="AW5" s="90">
        <f t="shared" si="23"/>
        <v>1</v>
      </c>
      <c r="AX5" s="58">
        <f t="shared" si="24"/>
        <v>10</v>
      </c>
      <c r="AY5" s="72">
        <v>621598</v>
      </c>
      <c r="AZ5" s="72">
        <v>621598</v>
      </c>
      <c r="BA5" s="73">
        <f t="shared" si="25"/>
        <v>100</v>
      </c>
      <c r="BB5" s="74">
        <f t="shared" si="26"/>
        <v>10</v>
      </c>
      <c r="BC5" s="75">
        <v>87</v>
      </c>
      <c r="BD5" s="75">
        <v>87</v>
      </c>
      <c r="BE5" s="76">
        <f t="shared" si="27"/>
        <v>100</v>
      </c>
      <c r="BF5" s="74">
        <f t="shared" si="28"/>
        <v>10</v>
      </c>
      <c r="BG5" s="75">
        <v>6</v>
      </c>
      <c r="BH5" s="75">
        <v>87</v>
      </c>
      <c r="BI5" s="77">
        <f t="shared" si="29"/>
        <v>6.9000000000000004</v>
      </c>
      <c r="BJ5" s="44">
        <f t="shared" si="30"/>
        <v>2</v>
      </c>
      <c r="BK5" s="78">
        <f t="shared" si="31"/>
        <v>122</v>
      </c>
      <c r="BL5" s="1"/>
    </row>
    <row r="6">
      <c r="A6" s="35">
        <v>3</v>
      </c>
      <c r="B6" s="36" t="s">
        <v>66</v>
      </c>
      <c r="C6" s="37">
        <v>14873</v>
      </c>
      <c r="D6" s="38">
        <v>2</v>
      </c>
      <c r="E6" s="39">
        <v>6</v>
      </c>
      <c r="F6" s="40">
        <f t="shared" si="0"/>
        <v>33.300000000000004</v>
      </c>
      <c r="G6" s="41">
        <f t="shared" si="1"/>
        <v>5</v>
      </c>
      <c r="H6" s="42">
        <v>126</v>
      </c>
      <c r="I6" s="42">
        <v>118</v>
      </c>
      <c r="J6" s="43">
        <f t="shared" si="2"/>
        <v>93.700000000000003</v>
      </c>
      <c r="K6" s="44">
        <f t="shared" si="3"/>
        <v>9</v>
      </c>
      <c r="L6" s="80">
        <v>1260</v>
      </c>
      <c r="M6" s="80">
        <v>3584</v>
      </c>
      <c r="N6" s="47">
        <f t="shared" si="4"/>
        <v>35.200000000000003</v>
      </c>
      <c r="O6" s="48">
        <f t="shared" si="5"/>
        <v>4</v>
      </c>
      <c r="P6" s="91">
        <v>461</v>
      </c>
      <c r="Q6" s="50">
        <f t="shared" si="6"/>
        <v>30.99576413635447</v>
      </c>
      <c r="R6" s="51">
        <f t="shared" si="7"/>
        <v>10</v>
      </c>
      <c r="S6" s="91">
        <v>412</v>
      </c>
      <c r="T6" s="53">
        <f t="shared" si="8"/>
        <v>461</v>
      </c>
      <c r="U6" s="54">
        <f t="shared" si="9"/>
        <v>89.370000000000005</v>
      </c>
      <c r="V6" s="58">
        <f t="shared" si="10"/>
        <v>8</v>
      </c>
      <c r="W6" s="92">
        <v>34</v>
      </c>
      <c r="X6" s="86">
        <v>537</v>
      </c>
      <c r="Y6" s="54">
        <f t="shared" si="11"/>
        <v>6.3300000000000001</v>
      </c>
      <c r="Z6" s="58">
        <f t="shared" si="12"/>
        <v>4</v>
      </c>
      <c r="AA6" s="53">
        <f t="shared" si="13"/>
        <v>461</v>
      </c>
      <c r="AB6" s="59">
        <f t="shared" si="14"/>
        <v>998</v>
      </c>
      <c r="AC6" s="50">
        <f t="shared" si="15"/>
        <v>46.189999999999998</v>
      </c>
      <c r="AD6" s="58">
        <f t="shared" si="16"/>
        <v>10</v>
      </c>
      <c r="AE6" s="93">
        <v>32</v>
      </c>
      <c r="AF6" s="61">
        <v>32</v>
      </c>
      <c r="AG6" s="62">
        <f t="shared" si="17"/>
        <v>100</v>
      </c>
      <c r="AH6" s="44">
        <f t="shared" si="18"/>
        <v>10</v>
      </c>
      <c r="AI6" s="63">
        <v>185</v>
      </c>
      <c r="AJ6" s="64">
        <v>183</v>
      </c>
      <c r="AK6" s="50">
        <f t="shared" si="19"/>
        <v>98.920000000000002</v>
      </c>
      <c r="AL6" s="58">
        <f t="shared" si="20"/>
        <v>10</v>
      </c>
      <c r="AM6" s="65">
        <v>39596984.420000002</v>
      </c>
      <c r="AN6" s="66">
        <v>981</v>
      </c>
      <c r="AO6" s="65">
        <v>36994396.210000001</v>
      </c>
      <c r="AP6" s="66">
        <v>878</v>
      </c>
      <c r="AQ6" s="67">
        <v>3</v>
      </c>
      <c r="AR6" s="68">
        <v>1</v>
      </c>
      <c r="AS6" s="69">
        <f t="shared" si="21"/>
        <v>100</v>
      </c>
      <c r="AT6" s="58">
        <f t="shared" si="22"/>
        <v>10</v>
      </c>
      <c r="AU6" s="70">
        <v>1</v>
      </c>
      <c r="AV6" s="90">
        <v>1</v>
      </c>
      <c r="AW6" s="70">
        <f t="shared" si="23"/>
        <v>1</v>
      </c>
      <c r="AX6" s="58">
        <f t="shared" si="24"/>
        <v>10</v>
      </c>
      <c r="AY6" s="72">
        <v>14873</v>
      </c>
      <c r="AZ6" s="72">
        <v>14873</v>
      </c>
      <c r="BA6" s="73">
        <f t="shared" si="25"/>
        <v>100</v>
      </c>
      <c r="BB6" s="74">
        <f t="shared" si="26"/>
        <v>10</v>
      </c>
      <c r="BC6" s="75">
        <v>2</v>
      </c>
      <c r="BD6" s="75">
        <v>2</v>
      </c>
      <c r="BE6" s="76">
        <f t="shared" si="27"/>
        <v>100</v>
      </c>
      <c r="BF6" s="74">
        <f t="shared" si="28"/>
        <v>10</v>
      </c>
      <c r="BG6" s="75">
        <v>0</v>
      </c>
      <c r="BH6" s="75">
        <v>2</v>
      </c>
      <c r="BI6" s="77">
        <f t="shared" si="29"/>
        <v>0</v>
      </c>
      <c r="BJ6" s="44">
        <f t="shared" si="30"/>
        <v>0</v>
      </c>
      <c r="BK6" s="78">
        <f t="shared" si="31"/>
        <v>110</v>
      </c>
      <c r="BL6" s="1"/>
    </row>
    <row r="7">
      <c r="A7" s="35">
        <v>4</v>
      </c>
      <c r="B7" s="36" t="s">
        <v>67</v>
      </c>
      <c r="C7" s="37">
        <v>187064</v>
      </c>
      <c r="D7" s="38">
        <v>0</v>
      </c>
      <c r="E7" s="39">
        <v>6</v>
      </c>
      <c r="F7" s="40">
        <f t="shared" si="0"/>
        <v>0</v>
      </c>
      <c r="G7" s="41">
        <f t="shared" si="1"/>
        <v>0</v>
      </c>
      <c r="H7" s="42">
        <v>875</v>
      </c>
      <c r="I7" s="42">
        <v>558</v>
      </c>
      <c r="J7" s="79">
        <f t="shared" si="2"/>
        <v>63.800000000000004</v>
      </c>
      <c r="K7" s="44">
        <f t="shared" si="3"/>
        <v>7</v>
      </c>
      <c r="L7" s="80">
        <v>2720</v>
      </c>
      <c r="M7" s="80">
        <v>4100</v>
      </c>
      <c r="N7" s="82">
        <f t="shared" si="4"/>
        <v>66.299999999999997</v>
      </c>
      <c r="O7" s="48">
        <f t="shared" si="5"/>
        <v>8</v>
      </c>
      <c r="P7" s="83">
        <v>777</v>
      </c>
      <c r="Q7" s="50">
        <f t="shared" si="6"/>
        <v>4.1536586408929566</v>
      </c>
      <c r="R7" s="51">
        <f t="shared" si="7"/>
        <v>6</v>
      </c>
      <c r="S7" s="52">
        <v>630</v>
      </c>
      <c r="T7" s="53">
        <f t="shared" si="8"/>
        <v>777</v>
      </c>
      <c r="U7" s="54">
        <f t="shared" si="9"/>
        <v>81.079999999999998</v>
      </c>
      <c r="V7" s="58">
        <f t="shared" si="10"/>
        <v>7</v>
      </c>
      <c r="W7" s="92">
        <v>256</v>
      </c>
      <c r="X7" s="86">
        <v>3400</v>
      </c>
      <c r="Y7" s="54">
        <f t="shared" si="11"/>
        <v>7.5300000000000002</v>
      </c>
      <c r="Z7" s="58">
        <f t="shared" si="12"/>
        <v>4</v>
      </c>
      <c r="AA7" s="53">
        <f t="shared" si="13"/>
        <v>777</v>
      </c>
      <c r="AB7" s="59">
        <f t="shared" si="14"/>
        <v>4177</v>
      </c>
      <c r="AC7" s="50">
        <f t="shared" si="15"/>
        <v>18.600000000000001</v>
      </c>
      <c r="AD7" s="58">
        <f t="shared" si="16"/>
        <v>5</v>
      </c>
      <c r="AE7" s="87">
        <v>33</v>
      </c>
      <c r="AF7" s="61">
        <v>32</v>
      </c>
      <c r="AG7" s="62">
        <f t="shared" si="17"/>
        <v>96.969999999999999</v>
      </c>
      <c r="AH7" s="44">
        <f t="shared" si="18"/>
        <v>9</v>
      </c>
      <c r="AI7" s="64">
        <v>156</v>
      </c>
      <c r="AJ7" s="63">
        <v>150</v>
      </c>
      <c r="AK7" s="50">
        <f t="shared" si="19"/>
        <v>96.150000000000006</v>
      </c>
      <c r="AL7" s="58">
        <f t="shared" si="20"/>
        <v>10</v>
      </c>
      <c r="AM7" s="88">
        <v>140932121.90000001</v>
      </c>
      <c r="AN7" s="67">
        <v>19875</v>
      </c>
      <c r="AO7" s="88">
        <v>130613215.3</v>
      </c>
      <c r="AP7" s="67">
        <v>13162</v>
      </c>
      <c r="AQ7" s="66">
        <v>7</v>
      </c>
      <c r="AR7" s="89">
        <v>0.98999999999999999</v>
      </c>
      <c r="AS7" s="69">
        <f t="shared" si="21"/>
        <v>99</v>
      </c>
      <c r="AT7" s="58">
        <f t="shared" si="22"/>
        <v>10</v>
      </c>
      <c r="AU7" s="90">
        <v>2</v>
      </c>
      <c r="AV7" s="70">
        <v>2</v>
      </c>
      <c r="AW7" s="90">
        <f t="shared" si="23"/>
        <v>1</v>
      </c>
      <c r="AX7" s="58">
        <f t="shared" si="24"/>
        <v>10</v>
      </c>
      <c r="AY7" s="72">
        <v>187064</v>
      </c>
      <c r="AZ7" s="72">
        <v>187064</v>
      </c>
      <c r="BA7" s="73">
        <f t="shared" si="25"/>
        <v>100</v>
      </c>
      <c r="BB7" s="74">
        <f t="shared" si="26"/>
        <v>10</v>
      </c>
      <c r="BC7" s="75">
        <v>26</v>
      </c>
      <c r="BD7" s="75">
        <v>26</v>
      </c>
      <c r="BE7" s="76">
        <f t="shared" si="27"/>
        <v>100</v>
      </c>
      <c r="BF7" s="74">
        <f t="shared" si="28"/>
        <v>10</v>
      </c>
      <c r="BG7" s="75">
        <v>14</v>
      </c>
      <c r="BH7" s="75">
        <v>26</v>
      </c>
      <c r="BI7" s="77">
        <f t="shared" si="29"/>
        <v>53.800000000000004</v>
      </c>
      <c r="BJ7" s="44">
        <f t="shared" si="30"/>
        <v>5</v>
      </c>
      <c r="BK7" s="78">
        <f t="shared" si="31"/>
        <v>101</v>
      </c>
      <c r="BL7" s="1"/>
    </row>
    <row r="8">
      <c r="A8" s="35">
        <v>5</v>
      </c>
      <c r="B8" s="36" t="s">
        <v>68</v>
      </c>
      <c r="C8" s="37">
        <v>39804</v>
      </c>
      <c r="D8" s="38">
        <v>5</v>
      </c>
      <c r="E8" s="39">
        <v>6</v>
      </c>
      <c r="F8" s="40">
        <f t="shared" si="0"/>
        <v>83.300000000000011</v>
      </c>
      <c r="G8" s="41">
        <f t="shared" si="1"/>
        <v>10</v>
      </c>
      <c r="H8" s="42">
        <v>96</v>
      </c>
      <c r="I8" s="42">
        <v>93</v>
      </c>
      <c r="J8" s="43">
        <f t="shared" si="2"/>
        <v>96.900000000000006</v>
      </c>
      <c r="K8" s="44">
        <f t="shared" si="3"/>
        <v>9</v>
      </c>
      <c r="L8" s="80">
        <v>186</v>
      </c>
      <c r="M8" s="80">
        <v>2103</v>
      </c>
      <c r="N8" s="47">
        <f t="shared" si="4"/>
        <v>8.8000000000000007</v>
      </c>
      <c r="O8" s="48">
        <f t="shared" si="5"/>
        <v>2</v>
      </c>
      <c r="P8" s="91">
        <v>129</v>
      </c>
      <c r="Q8" s="50">
        <f t="shared" si="6"/>
        <v>3.2408803135363278</v>
      </c>
      <c r="R8" s="51">
        <f t="shared" si="7"/>
        <v>6</v>
      </c>
      <c r="S8" s="52">
        <v>129</v>
      </c>
      <c r="T8" s="53">
        <f t="shared" si="8"/>
        <v>129</v>
      </c>
      <c r="U8" s="54">
        <f t="shared" si="9"/>
        <v>100</v>
      </c>
      <c r="V8" s="58">
        <f t="shared" si="10"/>
        <v>10</v>
      </c>
      <c r="W8" s="94">
        <v>127</v>
      </c>
      <c r="X8" s="95">
        <v>658</v>
      </c>
      <c r="Y8" s="54">
        <f t="shared" si="11"/>
        <v>19.300000000000001</v>
      </c>
      <c r="Z8" s="58">
        <f t="shared" si="12"/>
        <v>5</v>
      </c>
      <c r="AA8" s="53">
        <f t="shared" si="13"/>
        <v>129</v>
      </c>
      <c r="AB8" s="59">
        <f t="shared" si="14"/>
        <v>787</v>
      </c>
      <c r="AC8" s="50">
        <f t="shared" si="15"/>
        <v>16.390000000000001</v>
      </c>
      <c r="AD8" s="58">
        <f t="shared" si="16"/>
        <v>5</v>
      </c>
      <c r="AE8" s="93">
        <v>23</v>
      </c>
      <c r="AF8" s="61">
        <v>23</v>
      </c>
      <c r="AG8" s="62">
        <f t="shared" si="17"/>
        <v>100</v>
      </c>
      <c r="AH8" s="44">
        <f t="shared" si="18"/>
        <v>10</v>
      </c>
      <c r="AI8" s="63">
        <v>47</v>
      </c>
      <c r="AJ8" s="64">
        <v>47</v>
      </c>
      <c r="AK8" s="50">
        <f t="shared" si="19"/>
        <v>100</v>
      </c>
      <c r="AL8" s="58">
        <f t="shared" si="20"/>
        <v>10</v>
      </c>
      <c r="AM8" s="65">
        <v>12744326.65</v>
      </c>
      <c r="AN8" s="66">
        <v>1902</v>
      </c>
      <c r="AO8" s="65">
        <v>11030722.42</v>
      </c>
      <c r="AP8" s="66">
        <v>1710</v>
      </c>
      <c r="AQ8" s="67">
        <v>5</v>
      </c>
      <c r="AR8" s="68">
        <v>0.80000000000000004</v>
      </c>
      <c r="AS8" s="69">
        <f t="shared" si="21"/>
        <v>80</v>
      </c>
      <c r="AT8" s="58">
        <f t="shared" si="22"/>
        <v>9</v>
      </c>
      <c r="AU8" s="70">
        <v>1</v>
      </c>
      <c r="AV8" s="90">
        <v>1</v>
      </c>
      <c r="AW8" s="70">
        <f t="shared" si="23"/>
        <v>1</v>
      </c>
      <c r="AX8" s="58">
        <f t="shared" si="24"/>
        <v>10</v>
      </c>
      <c r="AY8" s="72">
        <v>39804</v>
      </c>
      <c r="AZ8" s="72">
        <v>39804</v>
      </c>
      <c r="BA8" s="73">
        <f t="shared" si="25"/>
        <v>100</v>
      </c>
      <c r="BB8" s="74">
        <f t="shared" si="26"/>
        <v>10</v>
      </c>
      <c r="BC8" s="75">
        <v>7</v>
      </c>
      <c r="BD8" s="75">
        <v>7</v>
      </c>
      <c r="BE8" s="76">
        <f t="shared" si="27"/>
        <v>100</v>
      </c>
      <c r="BF8" s="74">
        <f t="shared" si="28"/>
        <v>10</v>
      </c>
      <c r="BG8" s="75">
        <v>2</v>
      </c>
      <c r="BH8" s="75">
        <v>7</v>
      </c>
      <c r="BI8" s="77">
        <f t="shared" si="29"/>
        <v>28.600000000000001</v>
      </c>
      <c r="BJ8" s="44">
        <f t="shared" si="30"/>
        <v>3</v>
      </c>
      <c r="BK8" s="78">
        <f t="shared" si="31"/>
        <v>109</v>
      </c>
      <c r="BL8" s="1"/>
    </row>
    <row r="9">
      <c r="A9" s="35">
        <v>6</v>
      </c>
      <c r="B9" s="36" t="s">
        <v>69</v>
      </c>
      <c r="C9" s="37">
        <v>73292</v>
      </c>
      <c r="D9" s="38">
        <v>3</v>
      </c>
      <c r="E9" s="39">
        <v>6</v>
      </c>
      <c r="F9" s="40">
        <f t="shared" si="0"/>
        <v>50</v>
      </c>
      <c r="G9" s="41">
        <f t="shared" si="1"/>
        <v>7</v>
      </c>
      <c r="H9" s="42">
        <v>460</v>
      </c>
      <c r="I9" s="42">
        <v>431</v>
      </c>
      <c r="J9" s="79">
        <f t="shared" si="2"/>
        <v>93.700000000000003</v>
      </c>
      <c r="K9" s="44">
        <f t="shared" si="3"/>
        <v>9</v>
      </c>
      <c r="L9" s="80">
        <v>3495</v>
      </c>
      <c r="M9" s="80">
        <v>3865</v>
      </c>
      <c r="N9" s="82">
        <f t="shared" si="4"/>
        <v>90.400000000000006</v>
      </c>
      <c r="O9" s="48">
        <f t="shared" si="5"/>
        <v>9</v>
      </c>
      <c r="P9" s="91">
        <v>435</v>
      </c>
      <c r="Q9" s="50">
        <f t="shared" si="6"/>
        <v>5.9351634557659771</v>
      </c>
      <c r="R9" s="51">
        <f t="shared" si="7"/>
        <v>7</v>
      </c>
      <c r="S9" s="52">
        <v>423</v>
      </c>
      <c r="T9" s="53">
        <f t="shared" si="8"/>
        <v>435</v>
      </c>
      <c r="U9" s="54">
        <f t="shared" si="9"/>
        <v>97.240000000000009</v>
      </c>
      <c r="V9" s="55">
        <f t="shared" si="10"/>
        <v>10</v>
      </c>
      <c r="W9" s="96">
        <v>0</v>
      </c>
      <c r="X9" s="97">
        <v>1314</v>
      </c>
      <c r="Y9" s="54">
        <f t="shared" si="11"/>
        <v>0</v>
      </c>
      <c r="Z9" s="58">
        <f t="shared" si="12"/>
        <v>0</v>
      </c>
      <c r="AA9" s="53">
        <f t="shared" si="13"/>
        <v>435</v>
      </c>
      <c r="AB9" s="59">
        <f t="shared" si="14"/>
        <v>1749</v>
      </c>
      <c r="AC9" s="50">
        <f t="shared" si="15"/>
        <v>24.870000000000001</v>
      </c>
      <c r="AD9" s="58">
        <f t="shared" si="16"/>
        <v>6</v>
      </c>
      <c r="AE9" s="87">
        <v>28</v>
      </c>
      <c r="AF9" s="61">
        <v>28</v>
      </c>
      <c r="AG9" s="62">
        <f t="shared" si="17"/>
        <v>100</v>
      </c>
      <c r="AH9" s="44">
        <f t="shared" si="18"/>
        <v>10</v>
      </c>
      <c r="AI9" s="64">
        <v>48</v>
      </c>
      <c r="AJ9" s="63">
        <v>43</v>
      </c>
      <c r="AK9" s="50">
        <f t="shared" si="19"/>
        <v>89.579999999999998</v>
      </c>
      <c r="AL9" s="58">
        <f t="shared" si="20"/>
        <v>9</v>
      </c>
      <c r="AM9" s="88">
        <v>62761204.589999989</v>
      </c>
      <c r="AN9" s="67">
        <v>4140</v>
      </c>
      <c r="AO9" s="88">
        <v>51356280.409999937</v>
      </c>
      <c r="AP9" s="67">
        <v>2882</v>
      </c>
      <c r="AQ9" s="66">
        <v>3</v>
      </c>
      <c r="AR9" s="89">
        <v>1</v>
      </c>
      <c r="AS9" s="69">
        <f t="shared" si="21"/>
        <v>100</v>
      </c>
      <c r="AT9" s="58">
        <f t="shared" si="22"/>
        <v>10</v>
      </c>
      <c r="AU9" s="90">
        <v>2</v>
      </c>
      <c r="AV9" s="70">
        <v>2</v>
      </c>
      <c r="AW9" s="90">
        <f t="shared" si="23"/>
        <v>1</v>
      </c>
      <c r="AX9" s="58">
        <f t="shared" si="24"/>
        <v>10</v>
      </c>
      <c r="AY9" s="72">
        <v>73292</v>
      </c>
      <c r="AZ9" s="72">
        <v>73292</v>
      </c>
      <c r="BA9" s="73">
        <f t="shared" si="25"/>
        <v>100</v>
      </c>
      <c r="BB9" s="74">
        <f t="shared" si="26"/>
        <v>10</v>
      </c>
      <c r="BC9" s="75">
        <v>11</v>
      </c>
      <c r="BD9" s="75">
        <v>11</v>
      </c>
      <c r="BE9" s="76">
        <f t="shared" si="27"/>
        <v>100</v>
      </c>
      <c r="BF9" s="74">
        <f t="shared" si="28"/>
        <v>10</v>
      </c>
      <c r="BG9" s="75">
        <v>4</v>
      </c>
      <c r="BH9" s="75">
        <v>11</v>
      </c>
      <c r="BI9" s="77">
        <f t="shared" si="29"/>
        <v>36.399999999999999</v>
      </c>
      <c r="BJ9" s="44">
        <f t="shared" si="30"/>
        <v>4</v>
      </c>
      <c r="BK9" s="78">
        <f t="shared" si="31"/>
        <v>111</v>
      </c>
      <c r="BL9" s="1"/>
    </row>
    <row r="10">
      <c r="A10" s="35">
        <v>7</v>
      </c>
      <c r="B10" s="36" t="s">
        <v>70</v>
      </c>
      <c r="C10" s="37">
        <v>121698</v>
      </c>
      <c r="D10" s="38">
        <v>2</v>
      </c>
      <c r="E10" s="39">
        <v>6</v>
      </c>
      <c r="F10" s="40">
        <f t="shared" si="0"/>
        <v>33.300000000000004</v>
      </c>
      <c r="G10" s="41">
        <f t="shared" si="1"/>
        <v>5</v>
      </c>
      <c r="H10" s="42">
        <v>347</v>
      </c>
      <c r="I10" s="42">
        <v>294</v>
      </c>
      <c r="J10" s="43">
        <f t="shared" ref="J10:J72" si="32">ROUND((I10/H10)*100,1)</f>
        <v>84.700000000000003</v>
      </c>
      <c r="K10" s="44">
        <f t="shared" ref="K10:K72" si="33">IF(J10&gt;=0,IF(J10&gt;=1,IF(J10&gt;=5,IF(J10&gt;=10,IF(J10&gt;=30,IF(J10&gt;=50,IF(J10&gt;=55,IF(J10&gt;=60,IF(J10&gt;=65,IF(J10&gt;=90,IF(J10&gt;=97,10,9),8),7),6),5),4),3),2),1),0),-1)</f>
        <v>8</v>
      </c>
      <c r="L10" s="81">
        <v>1662</v>
      </c>
      <c r="M10" s="80">
        <v>5870</v>
      </c>
      <c r="N10" s="47">
        <f t="shared" ref="N10:N72" si="34">ROUND((L10/M10)*100,1)</f>
        <v>28.300000000000001</v>
      </c>
      <c r="O10" s="48">
        <f t="shared" si="5"/>
        <v>3</v>
      </c>
      <c r="P10" s="91">
        <v>320</v>
      </c>
      <c r="Q10" s="50">
        <f t="shared" si="6"/>
        <v>2.6294598103502111</v>
      </c>
      <c r="R10" s="51">
        <f t="shared" si="7"/>
        <v>5</v>
      </c>
      <c r="S10" s="52">
        <v>274</v>
      </c>
      <c r="T10" s="53">
        <f t="shared" ref="T10:T72" si="35">P10</f>
        <v>320</v>
      </c>
      <c r="U10" s="54">
        <f t="shared" si="9"/>
        <v>85.629999999999995</v>
      </c>
      <c r="V10" s="55">
        <f t="shared" si="10"/>
        <v>8</v>
      </c>
      <c r="W10" s="56">
        <v>3</v>
      </c>
      <c r="X10" s="98">
        <v>314</v>
      </c>
      <c r="Y10" s="54">
        <f t="shared" si="11"/>
        <v>0.95999999999999996</v>
      </c>
      <c r="Z10" s="58">
        <f t="shared" si="12"/>
        <v>1</v>
      </c>
      <c r="AA10" s="53">
        <f t="shared" ref="AA10:AA72" si="36">P10</f>
        <v>320</v>
      </c>
      <c r="AB10" s="59">
        <f t="shared" ref="AB10:AB72" si="37">P10+X10</f>
        <v>634</v>
      </c>
      <c r="AC10" s="50">
        <f t="shared" si="15"/>
        <v>50.469999999999999</v>
      </c>
      <c r="AD10" s="58">
        <f t="shared" si="16"/>
        <v>10</v>
      </c>
      <c r="AE10" s="93">
        <v>25</v>
      </c>
      <c r="AF10" s="61">
        <v>23</v>
      </c>
      <c r="AG10" s="62">
        <f t="shared" si="17"/>
        <v>92</v>
      </c>
      <c r="AH10" s="44">
        <f t="shared" si="18"/>
        <v>7</v>
      </c>
      <c r="AI10" s="63">
        <v>52</v>
      </c>
      <c r="AJ10" s="64">
        <v>50</v>
      </c>
      <c r="AK10" s="50">
        <f t="shared" ref="AK10:AK72" si="38">ROUND((AJ10/AI10)*100,2)</f>
        <v>96.150000000000006</v>
      </c>
      <c r="AL10" s="58">
        <f t="shared" si="20"/>
        <v>10</v>
      </c>
      <c r="AM10" s="65">
        <v>53888889.039999776</v>
      </c>
      <c r="AN10" s="66">
        <v>9543</v>
      </c>
      <c r="AO10" s="65">
        <v>35815258.55999998</v>
      </c>
      <c r="AP10" s="66">
        <v>8065</v>
      </c>
      <c r="AQ10" s="67">
        <v>4</v>
      </c>
      <c r="AR10" s="68">
        <v>1</v>
      </c>
      <c r="AS10" s="69">
        <f t="shared" ref="AS10:AS72" si="39">ROUND(AR10*100,2)</f>
        <v>100</v>
      </c>
      <c r="AT10" s="58">
        <f t="shared" si="22"/>
        <v>10</v>
      </c>
      <c r="AU10" s="70">
        <v>1</v>
      </c>
      <c r="AV10" s="90">
        <v>1</v>
      </c>
      <c r="AW10" s="70">
        <f t="shared" ref="AW10:AW72" si="40">AU10/AV10</f>
        <v>1</v>
      </c>
      <c r="AX10" s="58">
        <f t="shared" si="24"/>
        <v>10</v>
      </c>
      <c r="AY10" s="72">
        <v>121698</v>
      </c>
      <c r="AZ10" s="72">
        <v>121698</v>
      </c>
      <c r="BA10" s="73">
        <f t="shared" ref="BA10:BA72" si="41">ROUND((AY10/AZ10)*100,1)</f>
        <v>100</v>
      </c>
      <c r="BB10" s="74">
        <f t="shared" si="26"/>
        <v>10</v>
      </c>
      <c r="BC10" s="75">
        <v>18</v>
      </c>
      <c r="BD10" s="75">
        <v>18</v>
      </c>
      <c r="BE10" s="76">
        <f t="shared" ref="BE10:BE72" si="42">ROUND((BC10/BD10)*100,1)</f>
        <v>100</v>
      </c>
      <c r="BF10" s="74">
        <f t="shared" si="28"/>
        <v>10</v>
      </c>
      <c r="BG10" s="75">
        <v>3</v>
      </c>
      <c r="BH10" s="75">
        <v>18</v>
      </c>
      <c r="BI10" s="77">
        <f t="shared" ref="BI10:BI72" si="43">ROUND((BG10/BH10)*100,1)</f>
        <v>16.699999999999999</v>
      </c>
      <c r="BJ10" s="44">
        <f t="shared" si="30"/>
        <v>3</v>
      </c>
      <c r="BK10" s="78">
        <f t="shared" si="31"/>
        <v>100</v>
      </c>
      <c r="BL10" s="1"/>
    </row>
    <row r="11">
      <c r="A11" s="35">
        <v>8</v>
      </c>
      <c r="B11" s="36" t="s">
        <v>71</v>
      </c>
      <c r="C11" s="37">
        <v>36540</v>
      </c>
      <c r="D11" s="38">
        <v>6</v>
      </c>
      <c r="E11" s="39">
        <v>6</v>
      </c>
      <c r="F11" s="40">
        <f t="shared" si="0"/>
        <v>100</v>
      </c>
      <c r="G11" s="41">
        <f t="shared" si="1"/>
        <v>10</v>
      </c>
      <c r="H11" s="42">
        <v>96</v>
      </c>
      <c r="I11" s="42">
        <v>96</v>
      </c>
      <c r="J11" s="79">
        <f t="shared" si="32"/>
        <v>100</v>
      </c>
      <c r="K11" s="44">
        <f t="shared" si="33"/>
        <v>10</v>
      </c>
      <c r="L11" s="80">
        <v>2023</v>
      </c>
      <c r="M11" s="81">
        <v>2237</v>
      </c>
      <c r="N11" s="82">
        <f t="shared" si="34"/>
        <v>90.400000000000006</v>
      </c>
      <c r="O11" s="48">
        <f t="shared" si="5"/>
        <v>9</v>
      </c>
      <c r="P11" s="91">
        <v>218</v>
      </c>
      <c r="Q11" s="50">
        <f t="shared" si="6"/>
        <v>5.9660645867542419</v>
      </c>
      <c r="R11" s="51">
        <f t="shared" si="7"/>
        <v>7</v>
      </c>
      <c r="S11" s="91">
        <v>194</v>
      </c>
      <c r="T11" s="53">
        <f t="shared" si="35"/>
        <v>218</v>
      </c>
      <c r="U11" s="54">
        <f t="shared" si="9"/>
        <v>88.989999999999995</v>
      </c>
      <c r="V11" s="58">
        <f t="shared" si="10"/>
        <v>8</v>
      </c>
      <c r="W11" s="99">
        <v>3</v>
      </c>
      <c r="X11" s="86">
        <v>524</v>
      </c>
      <c r="Y11" s="54">
        <f t="shared" si="11"/>
        <v>0.57000000000000006</v>
      </c>
      <c r="Z11" s="58">
        <f t="shared" si="12"/>
        <v>1</v>
      </c>
      <c r="AA11" s="53">
        <f t="shared" si="36"/>
        <v>218</v>
      </c>
      <c r="AB11" s="59">
        <f t="shared" si="37"/>
        <v>742</v>
      </c>
      <c r="AC11" s="50">
        <f t="shared" si="15"/>
        <v>29.379999999999999</v>
      </c>
      <c r="AD11" s="58">
        <f t="shared" si="16"/>
        <v>7</v>
      </c>
      <c r="AE11" s="87">
        <v>31</v>
      </c>
      <c r="AF11" s="61">
        <v>30</v>
      </c>
      <c r="AG11" s="62">
        <f t="shared" si="17"/>
        <v>96.769999999999996</v>
      </c>
      <c r="AH11" s="44">
        <f t="shared" si="18"/>
        <v>9</v>
      </c>
      <c r="AI11" s="64">
        <v>19</v>
      </c>
      <c r="AJ11" s="63">
        <v>19</v>
      </c>
      <c r="AK11" s="50">
        <f t="shared" si="38"/>
        <v>100</v>
      </c>
      <c r="AL11" s="58">
        <f t="shared" si="20"/>
        <v>10</v>
      </c>
      <c r="AM11" s="88">
        <v>68633752.979999989</v>
      </c>
      <c r="AN11" s="67">
        <v>1815</v>
      </c>
      <c r="AO11" s="88">
        <v>6070197.3300000019</v>
      </c>
      <c r="AP11" s="67">
        <v>1062</v>
      </c>
      <c r="AQ11" s="66">
        <v>4</v>
      </c>
      <c r="AR11" s="89">
        <v>1</v>
      </c>
      <c r="AS11" s="69">
        <f t="shared" si="39"/>
        <v>100</v>
      </c>
      <c r="AT11" s="58">
        <f t="shared" si="22"/>
        <v>10</v>
      </c>
      <c r="AU11" s="90">
        <v>7</v>
      </c>
      <c r="AV11" s="70">
        <v>7</v>
      </c>
      <c r="AW11" s="90">
        <f t="shared" si="40"/>
        <v>1</v>
      </c>
      <c r="AX11" s="58">
        <f t="shared" si="24"/>
        <v>10</v>
      </c>
      <c r="AY11" s="72">
        <v>36540</v>
      </c>
      <c r="AZ11" s="72">
        <v>36540</v>
      </c>
      <c r="BA11" s="73">
        <f t="shared" si="41"/>
        <v>100</v>
      </c>
      <c r="BB11" s="74">
        <f t="shared" si="26"/>
        <v>10</v>
      </c>
      <c r="BC11" s="75">
        <v>11</v>
      </c>
      <c r="BD11" s="75">
        <v>11</v>
      </c>
      <c r="BE11" s="76">
        <f t="shared" si="42"/>
        <v>100</v>
      </c>
      <c r="BF11" s="74">
        <f t="shared" si="28"/>
        <v>10</v>
      </c>
      <c r="BG11" s="75">
        <v>3</v>
      </c>
      <c r="BH11" s="75">
        <v>11</v>
      </c>
      <c r="BI11" s="77">
        <f t="shared" si="43"/>
        <v>27.300000000000001</v>
      </c>
      <c r="BJ11" s="44">
        <f t="shared" si="30"/>
        <v>3</v>
      </c>
      <c r="BK11" s="78">
        <f t="shared" si="31"/>
        <v>114</v>
      </c>
      <c r="BL11" s="1"/>
    </row>
    <row r="12">
      <c r="A12" s="35">
        <v>9</v>
      </c>
      <c r="B12" s="36" t="s">
        <v>72</v>
      </c>
      <c r="C12" s="37">
        <v>16406</v>
      </c>
      <c r="D12" s="38">
        <v>1</v>
      </c>
      <c r="E12" s="39">
        <v>6</v>
      </c>
      <c r="F12" s="40">
        <f t="shared" si="0"/>
        <v>16.699999999999999</v>
      </c>
      <c r="G12" s="41">
        <f t="shared" si="1"/>
        <v>3</v>
      </c>
      <c r="H12" s="42">
        <v>24</v>
      </c>
      <c r="I12" s="42">
        <v>24</v>
      </c>
      <c r="J12" s="43">
        <f t="shared" si="32"/>
        <v>100</v>
      </c>
      <c r="K12" s="44">
        <f t="shared" si="33"/>
        <v>10</v>
      </c>
      <c r="L12" s="81">
        <v>1221</v>
      </c>
      <c r="M12" s="80">
        <v>1241</v>
      </c>
      <c r="N12" s="47">
        <f t="shared" si="34"/>
        <v>98.400000000000006</v>
      </c>
      <c r="O12" s="48">
        <f t="shared" si="5"/>
        <v>10</v>
      </c>
      <c r="P12" s="100">
        <v>109</v>
      </c>
      <c r="Q12" s="50">
        <f t="shared" si="6"/>
        <v>6.643910764354505</v>
      </c>
      <c r="R12" s="51">
        <f t="shared" si="7"/>
        <v>8</v>
      </c>
      <c r="S12" s="52">
        <v>108</v>
      </c>
      <c r="T12" s="53">
        <f t="shared" si="35"/>
        <v>109</v>
      </c>
      <c r="U12" s="54">
        <f t="shared" si="9"/>
        <v>99.079999999999998</v>
      </c>
      <c r="V12" s="55">
        <f t="shared" si="10"/>
        <v>10</v>
      </c>
      <c r="W12" s="96">
        <v>0</v>
      </c>
      <c r="X12" s="97">
        <v>248</v>
      </c>
      <c r="Y12" s="54">
        <f t="shared" si="11"/>
        <v>0</v>
      </c>
      <c r="Z12" s="58">
        <f t="shared" si="12"/>
        <v>0</v>
      </c>
      <c r="AA12" s="53">
        <f t="shared" si="36"/>
        <v>109</v>
      </c>
      <c r="AB12" s="59">
        <f t="shared" si="37"/>
        <v>357</v>
      </c>
      <c r="AC12" s="50">
        <f t="shared" si="15"/>
        <v>30.530000000000001</v>
      </c>
      <c r="AD12" s="58">
        <f t="shared" si="16"/>
        <v>8</v>
      </c>
      <c r="AE12" s="93">
        <v>28</v>
      </c>
      <c r="AF12" s="61">
        <v>28</v>
      </c>
      <c r="AG12" s="62">
        <f t="shared" si="17"/>
        <v>100</v>
      </c>
      <c r="AH12" s="44">
        <f t="shared" si="18"/>
        <v>10</v>
      </c>
      <c r="AI12" s="63">
        <v>23</v>
      </c>
      <c r="AJ12" s="64">
        <v>23</v>
      </c>
      <c r="AK12" s="50">
        <f t="shared" si="38"/>
        <v>100</v>
      </c>
      <c r="AL12" s="58">
        <f t="shared" si="20"/>
        <v>10</v>
      </c>
      <c r="AM12" s="65">
        <v>24285191.589999985</v>
      </c>
      <c r="AN12" s="66">
        <v>764</v>
      </c>
      <c r="AO12" s="65">
        <v>16350652.000000002</v>
      </c>
      <c r="AP12" s="66">
        <v>753</v>
      </c>
      <c r="AQ12" s="67">
        <v>3</v>
      </c>
      <c r="AR12" s="68">
        <v>1</v>
      </c>
      <c r="AS12" s="69">
        <f t="shared" si="39"/>
        <v>100</v>
      </c>
      <c r="AT12" s="58">
        <f t="shared" si="22"/>
        <v>10</v>
      </c>
      <c r="AU12" s="70">
        <v>1</v>
      </c>
      <c r="AV12" s="90">
        <v>1</v>
      </c>
      <c r="AW12" s="70">
        <f t="shared" si="40"/>
        <v>1</v>
      </c>
      <c r="AX12" s="58">
        <f t="shared" si="24"/>
        <v>10</v>
      </c>
      <c r="AY12" s="72">
        <v>16406</v>
      </c>
      <c r="AZ12" s="72">
        <v>16406</v>
      </c>
      <c r="BA12" s="73">
        <f t="shared" si="41"/>
        <v>100</v>
      </c>
      <c r="BB12" s="74">
        <f t="shared" si="26"/>
        <v>10</v>
      </c>
      <c r="BC12" s="75">
        <v>3</v>
      </c>
      <c r="BD12" s="75">
        <v>3</v>
      </c>
      <c r="BE12" s="76">
        <f t="shared" si="42"/>
        <v>100</v>
      </c>
      <c r="BF12" s="74">
        <f t="shared" si="28"/>
        <v>10</v>
      </c>
      <c r="BG12" s="75">
        <v>1</v>
      </c>
      <c r="BH12" s="75">
        <v>3</v>
      </c>
      <c r="BI12" s="77">
        <f t="shared" si="43"/>
        <v>33.300000000000004</v>
      </c>
      <c r="BJ12" s="44">
        <f t="shared" si="30"/>
        <v>4</v>
      </c>
      <c r="BK12" s="78">
        <f t="shared" si="31"/>
        <v>113</v>
      </c>
      <c r="BL12" s="1"/>
    </row>
    <row r="13">
      <c r="A13" s="35">
        <v>10</v>
      </c>
      <c r="B13" s="36" t="s">
        <v>73</v>
      </c>
      <c r="C13" s="37">
        <v>10878</v>
      </c>
      <c r="D13" s="38">
        <v>5</v>
      </c>
      <c r="E13" s="39">
        <v>6</v>
      </c>
      <c r="F13" s="40">
        <f t="shared" si="0"/>
        <v>83.300000000000011</v>
      </c>
      <c r="G13" s="41">
        <f t="shared" si="1"/>
        <v>10</v>
      </c>
      <c r="H13" s="42">
        <v>7</v>
      </c>
      <c r="I13" s="42">
        <v>7</v>
      </c>
      <c r="J13" s="79">
        <f t="shared" si="32"/>
        <v>100</v>
      </c>
      <c r="K13" s="44">
        <f t="shared" si="33"/>
        <v>10</v>
      </c>
      <c r="L13" s="80">
        <v>531</v>
      </c>
      <c r="M13" s="80">
        <v>1640</v>
      </c>
      <c r="N13" s="82">
        <f t="shared" si="34"/>
        <v>32.399999999999999</v>
      </c>
      <c r="O13" s="48">
        <f t="shared" si="5"/>
        <v>4</v>
      </c>
      <c r="P13" s="100">
        <v>12</v>
      </c>
      <c r="Q13" s="50">
        <f t="shared" si="6"/>
        <v>1.1031439602868174</v>
      </c>
      <c r="R13" s="51">
        <f t="shared" si="7"/>
        <v>4</v>
      </c>
      <c r="S13" s="91">
        <v>11</v>
      </c>
      <c r="T13" s="53">
        <f t="shared" si="35"/>
        <v>12</v>
      </c>
      <c r="U13" s="54">
        <f t="shared" si="9"/>
        <v>91.670000000000002</v>
      </c>
      <c r="V13" s="55">
        <f t="shared" si="10"/>
        <v>9</v>
      </c>
      <c r="W13" s="56">
        <v>0</v>
      </c>
      <c r="X13" s="57">
        <v>14</v>
      </c>
      <c r="Y13" s="54">
        <f t="shared" si="11"/>
        <v>0</v>
      </c>
      <c r="Z13" s="58">
        <f t="shared" si="12"/>
        <v>0</v>
      </c>
      <c r="AA13" s="53">
        <f t="shared" si="36"/>
        <v>12</v>
      </c>
      <c r="AB13" s="59">
        <f t="shared" si="37"/>
        <v>26</v>
      </c>
      <c r="AC13" s="50">
        <f t="shared" si="15"/>
        <v>46.149999999999999</v>
      </c>
      <c r="AD13" s="58">
        <f t="shared" si="16"/>
        <v>10</v>
      </c>
      <c r="AE13" s="101">
        <v>20</v>
      </c>
      <c r="AF13" s="61">
        <v>20</v>
      </c>
      <c r="AG13" s="62">
        <f t="shared" si="17"/>
        <v>100</v>
      </c>
      <c r="AH13" s="44">
        <f t="shared" si="18"/>
        <v>10</v>
      </c>
      <c r="AI13" s="64">
        <v>2</v>
      </c>
      <c r="AJ13" s="63">
        <v>2</v>
      </c>
      <c r="AK13" s="50">
        <f t="shared" si="38"/>
        <v>100</v>
      </c>
      <c r="AL13" s="58">
        <f t="shared" si="20"/>
        <v>10</v>
      </c>
      <c r="AM13" s="88">
        <v>9562788.7199999988</v>
      </c>
      <c r="AN13" s="67">
        <v>275</v>
      </c>
      <c r="AO13" s="88">
        <v>9684972.8399999999</v>
      </c>
      <c r="AP13" s="67">
        <v>393</v>
      </c>
      <c r="AQ13" s="66">
        <v>1</v>
      </c>
      <c r="AR13" s="89">
        <v>0.97999999999999998</v>
      </c>
      <c r="AS13" s="69">
        <f t="shared" si="39"/>
        <v>98</v>
      </c>
      <c r="AT13" s="58">
        <f t="shared" si="22"/>
        <v>10</v>
      </c>
      <c r="AU13" s="90">
        <v>1</v>
      </c>
      <c r="AV13" s="70">
        <v>1</v>
      </c>
      <c r="AW13" s="90">
        <f t="shared" si="40"/>
        <v>1</v>
      </c>
      <c r="AX13" s="58">
        <f t="shared" si="24"/>
        <v>10</v>
      </c>
      <c r="AY13" s="72">
        <v>10878</v>
      </c>
      <c r="AZ13" s="72">
        <v>10878</v>
      </c>
      <c r="BA13" s="73">
        <f t="shared" si="41"/>
        <v>100</v>
      </c>
      <c r="BB13" s="74">
        <f t="shared" si="26"/>
        <v>10</v>
      </c>
      <c r="BC13" s="75">
        <v>1</v>
      </c>
      <c r="BD13" s="75">
        <v>1</v>
      </c>
      <c r="BE13" s="76">
        <f t="shared" si="42"/>
        <v>100</v>
      </c>
      <c r="BF13" s="74">
        <f t="shared" si="28"/>
        <v>10</v>
      </c>
      <c r="BG13" s="75">
        <v>1</v>
      </c>
      <c r="BH13" s="75">
        <v>1</v>
      </c>
      <c r="BI13" s="77">
        <f t="shared" si="43"/>
        <v>100</v>
      </c>
      <c r="BJ13" s="44">
        <f t="shared" si="30"/>
        <v>10</v>
      </c>
      <c r="BK13" s="78">
        <f t="shared" si="31"/>
        <v>117</v>
      </c>
      <c r="BL13" s="1"/>
    </row>
    <row r="14" ht="17.25">
      <c r="A14" s="35">
        <v>11</v>
      </c>
      <c r="B14" s="36" t="s">
        <v>74</v>
      </c>
      <c r="C14" s="37">
        <v>13535</v>
      </c>
      <c r="D14" s="38">
        <v>3</v>
      </c>
      <c r="E14" s="39">
        <v>6</v>
      </c>
      <c r="F14" s="40">
        <f t="shared" si="0"/>
        <v>50</v>
      </c>
      <c r="G14" s="41">
        <f t="shared" si="1"/>
        <v>7</v>
      </c>
      <c r="H14" s="42">
        <v>11</v>
      </c>
      <c r="I14" s="42">
        <v>10</v>
      </c>
      <c r="J14" s="43">
        <f t="shared" si="32"/>
        <v>90.900000000000006</v>
      </c>
      <c r="K14" s="44">
        <f t="shared" si="33"/>
        <v>9</v>
      </c>
      <c r="L14" s="80">
        <v>430</v>
      </c>
      <c r="M14" s="80">
        <v>988</v>
      </c>
      <c r="N14" s="47">
        <f t="shared" si="34"/>
        <v>43.5</v>
      </c>
      <c r="O14" s="48">
        <f t="shared" si="5"/>
        <v>4</v>
      </c>
      <c r="P14" s="100">
        <v>97</v>
      </c>
      <c r="Q14" s="50">
        <f t="shared" si="6"/>
        <v>7.1666050978943483</v>
      </c>
      <c r="R14" s="51">
        <f t="shared" si="7"/>
        <v>8</v>
      </c>
      <c r="S14" s="52">
        <v>92</v>
      </c>
      <c r="T14" s="53">
        <f t="shared" si="35"/>
        <v>97</v>
      </c>
      <c r="U14" s="54">
        <f t="shared" si="9"/>
        <v>94.850000000000009</v>
      </c>
      <c r="V14" s="58">
        <f t="shared" si="10"/>
        <v>9</v>
      </c>
      <c r="W14" s="99">
        <v>0</v>
      </c>
      <c r="X14" s="86">
        <v>230</v>
      </c>
      <c r="Y14" s="54">
        <f t="shared" si="11"/>
        <v>0</v>
      </c>
      <c r="Z14" s="58">
        <f t="shared" si="12"/>
        <v>0</v>
      </c>
      <c r="AA14" s="53">
        <f t="shared" si="36"/>
        <v>97</v>
      </c>
      <c r="AB14" s="59">
        <v>230</v>
      </c>
      <c r="AC14" s="50">
        <f t="shared" si="15"/>
        <v>42.170000000000002</v>
      </c>
      <c r="AD14" s="58">
        <f t="shared" si="16"/>
        <v>10</v>
      </c>
      <c r="AE14" s="93">
        <v>30</v>
      </c>
      <c r="AF14" s="61">
        <v>27</v>
      </c>
      <c r="AG14" s="62">
        <f t="shared" si="17"/>
        <v>90</v>
      </c>
      <c r="AH14" s="44">
        <f t="shared" si="18"/>
        <v>7</v>
      </c>
      <c r="AI14" s="63">
        <v>8</v>
      </c>
      <c r="AJ14" s="64">
        <v>4</v>
      </c>
      <c r="AK14" s="50">
        <f t="shared" si="38"/>
        <v>50</v>
      </c>
      <c r="AL14" s="58">
        <f t="shared" si="20"/>
        <v>5</v>
      </c>
      <c r="AM14" s="65">
        <v>40661982.869999968</v>
      </c>
      <c r="AN14" s="66">
        <v>1840</v>
      </c>
      <c r="AO14" s="65">
        <v>18598766.170000002</v>
      </c>
      <c r="AP14" s="66">
        <v>1702</v>
      </c>
      <c r="AQ14" s="67">
        <v>22</v>
      </c>
      <c r="AR14" s="68">
        <v>1</v>
      </c>
      <c r="AS14" s="69">
        <f t="shared" si="39"/>
        <v>100</v>
      </c>
      <c r="AT14" s="58">
        <f t="shared" si="22"/>
        <v>10</v>
      </c>
      <c r="AU14" s="70">
        <v>17</v>
      </c>
      <c r="AV14" s="90">
        <v>17</v>
      </c>
      <c r="AW14" s="70">
        <f t="shared" si="40"/>
        <v>1</v>
      </c>
      <c r="AX14" s="58">
        <f t="shared" si="24"/>
        <v>10</v>
      </c>
      <c r="AY14" s="72">
        <v>13213</v>
      </c>
      <c r="AZ14" s="72">
        <v>13535</v>
      </c>
      <c r="BA14" s="73">
        <f t="shared" si="41"/>
        <v>97.600000000000009</v>
      </c>
      <c r="BB14" s="74">
        <f t="shared" si="26"/>
        <v>8</v>
      </c>
      <c r="BC14" s="102">
        <v>11</v>
      </c>
      <c r="BD14" s="102">
        <v>11</v>
      </c>
      <c r="BE14" s="76">
        <f t="shared" si="42"/>
        <v>100</v>
      </c>
      <c r="BF14" s="74">
        <f t="shared" si="28"/>
        <v>10</v>
      </c>
      <c r="BG14" s="75">
        <v>0</v>
      </c>
      <c r="BH14" s="103">
        <v>11</v>
      </c>
      <c r="BI14" s="77">
        <f t="shared" si="43"/>
        <v>0</v>
      </c>
      <c r="BJ14" s="44">
        <f t="shared" si="30"/>
        <v>0</v>
      </c>
      <c r="BK14" s="78">
        <f t="shared" si="31"/>
        <v>97</v>
      </c>
      <c r="BL14" s="1"/>
    </row>
    <row r="15" ht="17.25">
      <c r="A15" s="35">
        <v>12</v>
      </c>
      <c r="B15" s="36" t="s">
        <v>75</v>
      </c>
      <c r="C15" s="37">
        <v>26191</v>
      </c>
      <c r="D15" s="38">
        <v>4</v>
      </c>
      <c r="E15" s="39">
        <v>6</v>
      </c>
      <c r="F15" s="40">
        <f t="shared" si="0"/>
        <v>66.700000000000003</v>
      </c>
      <c r="G15" s="41">
        <f t="shared" si="1"/>
        <v>8</v>
      </c>
      <c r="H15" s="42">
        <v>83</v>
      </c>
      <c r="I15" s="42">
        <v>80</v>
      </c>
      <c r="J15" s="79">
        <f t="shared" si="32"/>
        <v>96.400000000000006</v>
      </c>
      <c r="K15" s="44">
        <f t="shared" si="33"/>
        <v>9</v>
      </c>
      <c r="L15" s="80">
        <v>4808</v>
      </c>
      <c r="M15" s="80">
        <v>5379</v>
      </c>
      <c r="N15" s="82">
        <f t="shared" si="34"/>
        <v>89.400000000000006</v>
      </c>
      <c r="O15" s="48">
        <f t="shared" si="5"/>
        <v>9</v>
      </c>
      <c r="P15" s="100">
        <v>1805</v>
      </c>
      <c r="Q15" s="50">
        <f t="shared" si="6"/>
        <v>68.916803482112172</v>
      </c>
      <c r="R15" s="51">
        <f t="shared" si="7"/>
        <v>10</v>
      </c>
      <c r="S15" s="91">
        <v>1750</v>
      </c>
      <c r="T15" s="53">
        <f t="shared" si="35"/>
        <v>1805</v>
      </c>
      <c r="U15" s="54">
        <f t="shared" si="9"/>
        <v>96.950000000000003</v>
      </c>
      <c r="V15" s="55">
        <f t="shared" si="10"/>
        <v>10</v>
      </c>
      <c r="W15" s="96">
        <v>0</v>
      </c>
      <c r="X15" s="85">
        <v>1604</v>
      </c>
      <c r="Y15" s="54">
        <f t="shared" si="11"/>
        <v>0</v>
      </c>
      <c r="Z15" s="58">
        <f t="shared" si="12"/>
        <v>0</v>
      </c>
      <c r="AA15" s="53">
        <f t="shared" si="36"/>
        <v>1805</v>
      </c>
      <c r="AB15" s="59">
        <f t="shared" si="37"/>
        <v>3409</v>
      </c>
      <c r="AC15" s="50">
        <f t="shared" si="15"/>
        <v>52.950000000000003</v>
      </c>
      <c r="AD15" s="58">
        <f t="shared" si="16"/>
        <v>10</v>
      </c>
      <c r="AE15" s="87">
        <v>33</v>
      </c>
      <c r="AF15" s="61">
        <v>33</v>
      </c>
      <c r="AG15" s="62">
        <f t="shared" si="17"/>
        <v>100</v>
      </c>
      <c r="AH15" s="44">
        <f t="shared" si="18"/>
        <v>10</v>
      </c>
      <c r="AI15" s="64">
        <v>181</v>
      </c>
      <c r="AJ15" s="63">
        <v>179</v>
      </c>
      <c r="AK15" s="50">
        <f t="shared" si="38"/>
        <v>98.900000000000006</v>
      </c>
      <c r="AL15" s="58">
        <f t="shared" si="20"/>
        <v>10</v>
      </c>
      <c r="AM15" s="88">
        <v>27480951.069999985</v>
      </c>
      <c r="AN15" s="67">
        <v>2214</v>
      </c>
      <c r="AO15" s="88">
        <v>21155683.93</v>
      </c>
      <c r="AP15" s="67">
        <v>1831</v>
      </c>
      <c r="AQ15" s="66">
        <v>9</v>
      </c>
      <c r="AR15" s="89">
        <v>1</v>
      </c>
      <c r="AS15" s="69">
        <f t="shared" si="39"/>
        <v>100</v>
      </c>
      <c r="AT15" s="58">
        <f t="shared" si="22"/>
        <v>10</v>
      </c>
      <c r="AU15" s="90">
        <v>10</v>
      </c>
      <c r="AV15" s="70">
        <v>10</v>
      </c>
      <c r="AW15" s="90">
        <f t="shared" si="40"/>
        <v>1</v>
      </c>
      <c r="AX15" s="58">
        <f t="shared" si="24"/>
        <v>10</v>
      </c>
      <c r="AY15" s="72">
        <v>26191</v>
      </c>
      <c r="AZ15" s="72">
        <v>26191</v>
      </c>
      <c r="BA15" s="73">
        <f t="shared" si="41"/>
        <v>100</v>
      </c>
      <c r="BB15" s="74">
        <f t="shared" si="26"/>
        <v>10</v>
      </c>
      <c r="BC15" s="102">
        <v>5</v>
      </c>
      <c r="BD15" s="102">
        <v>5</v>
      </c>
      <c r="BE15" s="76">
        <f t="shared" si="42"/>
        <v>100</v>
      </c>
      <c r="BF15" s="74">
        <f t="shared" si="28"/>
        <v>10</v>
      </c>
      <c r="BG15" s="75">
        <v>0</v>
      </c>
      <c r="BH15" s="102">
        <v>5</v>
      </c>
      <c r="BI15" s="77">
        <f t="shared" si="43"/>
        <v>0</v>
      </c>
      <c r="BJ15" s="44">
        <f t="shared" si="30"/>
        <v>0</v>
      </c>
      <c r="BK15" s="78">
        <f t="shared" si="31"/>
        <v>116</v>
      </c>
      <c r="BL15" s="1"/>
    </row>
    <row r="16" ht="17.25">
      <c r="A16" s="35">
        <v>13</v>
      </c>
      <c r="B16" s="36" t="s">
        <v>76</v>
      </c>
      <c r="C16" s="37">
        <v>7709</v>
      </c>
      <c r="D16" s="38">
        <v>5</v>
      </c>
      <c r="E16" s="39">
        <v>6</v>
      </c>
      <c r="F16" s="40">
        <f t="shared" si="0"/>
        <v>83.300000000000011</v>
      </c>
      <c r="G16" s="41">
        <f t="shared" si="1"/>
        <v>10</v>
      </c>
      <c r="H16" s="42">
        <v>10</v>
      </c>
      <c r="I16" s="42">
        <v>9</v>
      </c>
      <c r="J16" s="43">
        <f t="shared" si="32"/>
        <v>90</v>
      </c>
      <c r="K16" s="44">
        <f t="shared" si="33"/>
        <v>9</v>
      </c>
      <c r="L16" s="80">
        <v>550</v>
      </c>
      <c r="M16" s="80">
        <v>550</v>
      </c>
      <c r="N16" s="47">
        <f t="shared" si="34"/>
        <v>100</v>
      </c>
      <c r="O16" s="48">
        <f t="shared" si="5"/>
        <v>10</v>
      </c>
      <c r="P16" s="100">
        <v>6</v>
      </c>
      <c r="Q16" s="50">
        <f t="shared" si="6"/>
        <v>0.77831106498897396</v>
      </c>
      <c r="R16" s="51">
        <f t="shared" si="7"/>
        <v>3</v>
      </c>
      <c r="S16" s="52">
        <v>5</v>
      </c>
      <c r="T16" s="53">
        <f t="shared" si="35"/>
        <v>6</v>
      </c>
      <c r="U16" s="54">
        <f t="shared" si="9"/>
        <v>83.329999999999998</v>
      </c>
      <c r="V16" s="55">
        <f t="shared" si="10"/>
        <v>7</v>
      </c>
      <c r="W16" s="96">
        <v>0</v>
      </c>
      <c r="X16" s="104">
        <v>32</v>
      </c>
      <c r="Y16" s="54">
        <f t="shared" si="11"/>
        <v>0</v>
      </c>
      <c r="Z16" s="58">
        <f t="shared" si="12"/>
        <v>0</v>
      </c>
      <c r="AA16" s="53">
        <f t="shared" si="36"/>
        <v>6</v>
      </c>
      <c r="AB16" s="59">
        <f t="shared" si="37"/>
        <v>38</v>
      </c>
      <c r="AC16" s="50">
        <f t="shared" si="15"/>
        <v>15.790000000000001</v>
      </c>
      <c r="AD16" s="58">
        <f t="shared" si="16"/>
        <v>5</v>
      </c>
      <c r="AE16" s="93">
        <v>23</v>
      </c>
      <c r="AF16" s="61">
        <v>23</v>
      </c>
      <c r="AG16" s="62">
        <f t="shared" si="17"/>
        <v>100</v>
      </c>
      <c r="AH16" s="44">
        <f t="shared" si="18"/>
        <v>10</v>
      </c>
      <c r="AI16" s="63">
        <v>1</v>
      </c>
      <c r="AJ16" s="64">
        <v>0</v>
      </c>
      <c r="AK16" s="50">
        <v>0</v>
      </c>
      <c r="AL16" s="58">
        <f t="shared" si="20"/>
        <v>0</v>
      </c>
      <c r="AM16" s="65">
        <v>14980696.89000001</v>
      </c>
      <c r="AN16" s="66">
        <v>1285</v>
      </c>
      <c r="AO16" s="65">
        <v>11769714.549999995</v>
      </c>
      <c r="AP16" s="66">
        <v>984</v>
      </c>
      <c r="AQ16" s="67">
        <v>11</v>
      </c>
      <c r="AR16" s="68">
        <v>1</v>
      </c>
      <c r="AS16" s="69">
        <f t="shared" si="39"/>
        <v>100</v>
      </c>
      <c r="AT16" s="58">
        <f t="shared" si="22"/>
        <v>10</v>
      </c>
      <c r="AU16" s="70">
        <v>7</v>
      </c>
      <c r="AV16" s="90">
        <v>7</v>
      </c>
      <c r="AW16" s="70">
        <f t="shared" si="40"/>
        <v>1</v>
      </c>
      <c r="AX16" s="58">
        <f t="shared" si="24"/>
        <v>10</v>
      </c>
      <c r="AY16" s="72">
        <v>7709</v>
      </c>
      <c r="AZ16" s="72">
        <v>7709</v>
      </c>
      <c r="BA16" s="73">
        <f t="shared" si="41"/>
        <v>100</v>
      </c>
      <c r="BB16" s="74">
        <f t="shared" si="26"/>
        <v>10</v>
      </c>
      <c r="BC16" s="102">
        <v>6</v>
      </c>
      <c r="BD16" s="102">
        <v>6</v>
      </c>
      <c r="BE16" s="76">
        <f t="shared" si="42"/>
        <v>100</v>
      </c>
      <c r="BF16" s="74">
        <f t="shared" si="28"/>
        <v>10</v>
      </c>
      <c r="BG16" s="75">
        <v>7</v>
      </c>
      <c r="BH16" s="103">
        <v>6</v>
      </c>
      <c r="BI16" s="77">
        <f t="shared" si="43"/>
        <v>116.7</v>
      </c>
      <c r="BJ16" s="44">
        <f t="shared" si="30"/>
        <v>10</v>
      </c>
      <c r="BK16" s="78">
        <f t="shared" si="31"/>
        <v>104</v>
      </c>
      <c r="BL16" s="1"/>
    </row>
    <row r="17" ht="17.25">
      <c r="A17" s="35">
        <v>14</v>
      </c>
      <c r="B17" s="36" t="s">
        <v>77</v>
      </c>
      <c r="C17" s="37">
        <v>31239</v>
      </c>
      <c r="D17" s="38">
        <v>5</v>
      </c>
      <c r="E17" s="39">
        <v>6</v>
      </c>
      <c r="F17" s="40">
        <f t="shared" si="0"/>
        <v>83.300000000000011</v>
      </c>
      <c r="G17" s="41">
        <f t="shared" si="1"/>
        <v>10</v>
      </c>
      <c r="H17" s="42">
        <v>86</v>
      </c>
      <c r="I17" s="42">
        <v>64</v>
      </c>
      <c r="J17" s="79">
        <f t="shared" si="32"/>
        <v>74.400000000000006</v>
      </c>
      <c r="K17" s="44">
        <f t="shared" si="33"/>
        <v>8</v>
      </c>
      <c r="L17" s="80">
        <v>2795</v>
      </c>
      <c r="M17" s="80">
        <v>2963</v>
      </c>
      <c r="N17" s="82">
        <f t="shared" si="34"/>
        <v>94.300000000000011</v>
      </c>
      <c r="O17" s="48">
        <f t="shared" si="5"/>
        <v>9</v>
      </c>
      <c r="P17" s="100">
        <v>1098</v>
      </c>
      <c r="Q17" s="50">
        <f t="shared" si="6"/>
        <v>35.148372227023913</v>
      </c>
      <c r="R17" s="51">
        <f t="shared" si="7"/>
        <v>10</v>
      </c>
      <c r="S17" s="91">
        <v>865</v>
      </c>
      <c r="T17" s="53">
        <f t="shared" si="35"/>
        <v>1098</v>
      </c>
      <c r="U17" s="54">
        <f t="shared" si="9"/>
        <v>78.780000000000001</v>
      </c>
      <c r="V17" s="58">
        <f t="shared" si="10"/>
        <v>6</v>
      </c>
      <c r="W17" s="105">
        <v>293</v>
      </c>
      <c r="X17" s="92">
        <v>326</v>
      </c>
      <c r="Y17" s="54">
        <f t="shared" si="11"/>
        <v>89.879999999999995</v>
      </c>
      <c r="Z17" s="58">
        <f t="shared" si="12"/>
        <v>9</v>
      </c>
      <c r="AA17" s="53">
        <f t="shared" si="36"/>
        <v>1098</v>
      </c>
      <c r="AB17" s="59">
        <f t="shared" si="37"/>
        <v>1424</v>
      </c>
      <c r="AC17" s="50">
        <f t="shared" si="15"/>
        <v>77.109999999999999</v>
      </c>
      <c r="AD17" s="58">
        <f t="shared" si="16"/>
        <v>10</v>
      </c>
      <c r="AE17" s="87">
        <v>30</v>
      </c>
      <c r="AF17" s="61">
        <v>30</v>
      </c>
      <c r="AG17" s="62">
        <f t="shared" si="17"/>
        <v>100</v>
      </c>
      <c r="AH17" s="44">
        <f t="shared" si="18"/>
        <v>10</v>
      </c>
      <c r="AI17" s="64">
        <v>36</v>
      </c>
      <c r="AJ17" s="63">
        <v>23</v>
      </c>
      <c r="AK17" s="50">
        <f t="shared" si="38"/>
        <v>63.890000000000001</v>
      </c>
      <c r="AL17" s="58">
        <f t="shared" si="20"/>
        <v>7</v>
      </c>
      <c r="AM17" s="88">
        <v>52689872.040000029</v>
      </c>
      <c r="AN17" s="67">
        <v>2587</v>
      </c>
      <c r="AO17" s="88">
        <v>28528966.120000005</v>
      </c>
      <c r="AP17" s="67">
        <v>1455</v>
      </c>
      <c r="AQ17" s="66">
        <v>18</v>
      </c>
      <c r="AR17" s="89">
        <v>1</v>
      </c>
      <c r="AS17" s="69">
        <f t="shared" si="39"/>
        <v>100</v>
      </c>
      <c r="AT17" s="58">
        <f t="shared" si="22"/>
        <v>10</v>
      </c>
      <c r="AU17" s="90">
        <v>11</v>
      </c>
      <c r="AV17" s="70">
        <v>11</v>
      </c>
      <c r="AW17" s="90">
        <f t="shared" si="40"/>
        <v>1</v>
      </c>
      <c r="AX17" s="58">
        <f t="shared" si="24"/>
        <v>10</v>
      </c>
      <c r="AY17" s="72">
        <v>30250</v>
      </c>
      <c r="AZ17" s="72">
        <v>31239</v>
      </c>
      <c r="BA17" s="73">
        <f t="shared" si="41"/>
        <v>96.800000000000011</v>
      </c>
      <c r="BB17" s="74">
        <f t="shared" si="26"/>
        <v>8</v>
      </c>
      <c r="BC17" s="102">
        <v>13</v>
      </c>
      <c r="BD17" s="102">
        <v>13</v>
      </c>
      <c r="BE17" s="76">
        <f t="shared" si="42"/>
        <v>100</v>
      </c>
      <c r="BF17" s="74">
        <f t="shared" si="28"/>
        <v>10</v>
      </c>
      <c r="BG17" s="75">
        <v>7</v>
      </c>
      <c r="BH17" s="102">
        <v>13</v>
      </c>
      <c r="BI17" s="77">
        <f t="shared" si="43"/>
        <v>53.800000000000004</v>
      </c>
      <c r="BJ17" s="44">
        <f t="shared" si="30"/>
        <v>5</v>
      </c>
      <c r="BK17" s="78">
        <f t="shared" si="31"/>
        <v>122</v>
      </c>
      <c r="BL17" s="1"/>
    </row>
    <row r="18" ht="17.25">
      <c r="A18" s="35">
        <v>15</v>
      </c>
      <c r="B18" s="36" t="s">
        <v>78</v>
      </c>
      <c r="C18" s="37">
        <v>25168</v>
      </c>
      <c r="D18" s="38">
        <v>3</v>
      </c>
      <c r="E18" s="39">
        <v>6</v>
      </c>
      <c r="F18" s="40">
        <f t="shared" si="0"/>
        <v>50</v>
      </c>
      <c r="G18" s="41">
        <f t="shared" si="1"/>
        <v>7</v>
      </c>
      <c r="H18" s="42">
        <v>23</v>
      </c>
      <c r="I18" s="42">
        <v>23</v>
      </c>
      <c r="J18" s="43">
        <f t="shared" si="32"/>
        <v>100</v>
      </c>
      <c r="K18" s="44">
        <f t="shared" si="33"/>
        <v>10</v>
      </c>
      <c r="L18" s="80">
        <v>388</v>
      </c>
      <c r="M18" s="80">
        <v>538</v>
      </c>
      <c r="N18" s="47">
        <f t="shared" si="34"/>
        <v>72.100000000000009</v>
      </c>
      <c r="O18" s="48">
        <f t="shared" si="5"/>
        <v>8</v>
      </c>
      <c r="P18" s="100">
        <v>61</v>
      </c>
      <c r="Q18" s="50">
        <f t="shared" si="6"/>
        <v>2.4237126509853781</v>
      </c>
      <c r="R18" s="51">
        <f t="shared" si="7"/>
        <v>5</v>
      </c>
      <c r="S18" s="52">
        <v>61</v>
      </c>
      <c r="T18" s="53">
        <f t="shared" si="35"/>
        <v>61</v>
      </c>
      <c r="U18" s="54">
        <f t="shared" si="9"/>
        <v>100</v>
      </c>
      <c r="V18" s="58">
        <f t="shared" si="10"/>
        <v>10</v>
      </c>
      <c r="W18" s="106">
        <v>0</v>
      </c>
      <c r="X18" s="92">
        <v>45</v>
      </c>
      <c r="Y18" s="54">
        <f t="shared" si="11"/>
        <v>0</v>
      </c>
      <c r="Z18" s="58">
        <f t="shared" si="12"/>
        <v>0</v>
      </c>
      <c r="AA18" s="53">
        <f t="shared" si="36"/>
        <v>61</v>
      </c>
      <c r="AB18" s="59">
        <f t="shared" si="37"/>
        <v>106</v>
      </c>
      <c r="AC18" s="50">
        <f t="shared" si="15"/>
        <v>57.550000000000004</v>
      </c>
      <c r="AD18" s="58">
        <f t="shared" si="16"/>
        <v>10</v>
      </c>
      <c r="AE18" s="93">
        <v>30</v>
      </c>
      <c r="AF18" s="61">
        <v>30</v>
      </c>
      <c r="AG18" s="62">
        <f t="shared" si="17"/>
        <v>100</v>
      </c>
      <c r="AH18" s="44">
        <f t="shared" si="18"/>
        <v>10</v>
      </c>
      <c r="AI18" s="63">
        <v>27</v>
      </c>
      <c r="AJ18" s="64">
        <v>27</v>
      </c>
      <c r="AK18" s="50">
        <f t="shared" si="38"/>
        <v>100</v>
      </c>
      <c r="AL18" s="58">
        <f t="shared" si="20"/>
        <v>10</v>
      </c>
      <c r="AM18" s="65">
        <v>15014135.429999992</v>
      </c>
      <c r="AN18" s="66">
        <v>1696</v>
      </c>
      <c r="AO18" s="65">
        <v>10760635.170000002</v>
      </c>
      <c r="AP18" s="66">
        <v>1274</v>
      </c>
      <c r="AQ18" s="67">
        <v>14</v>
      </c>
      <c r="AR18" s="68">
        <v>1</v>
      </c>
      <c r="AS18" s="69">
        <f t="shared" si="39"/>
        <v>100</v>
      </c>
      <c r="AT18" s="58">
        <f t="shared" si="22"/>
        <v>10</v>
      </c>
      <c r="AU18" s="70">
        <v>8</v>
      </c>
      <c r="AV18" s="90">
        <v>8</v>
      </c>
      <c r="AW18" s="70">
        <f t="shared" si="40"/>
        <v>1</v>
      </c>
      <c r="AX18" s="58">
        <f t="shared" si="24"/>
        <v>10</v>
      </c>
      <c r="AY18" s="72">
        <v>24999</v>
      </c>
      <c r="AZ18" s="72">
        <v>25168</v>
      </c>
      <c r="BA18" s="73">
        <f t="shared" si="41"/>
        <v>99.300000000000011</v>
      </c>
      <c r="BB18" s="74">
        <f t="shared" si="26"/>
        <v>9</v>
      </c>
      <c r="BC18" s="102">
        <v>14</v>
      </c>
      <c r="BD18" s="102">
        <v>14</v>
      </c>
      <c r="BE18" s="76">
        <f t="shared" si="42"/>
        <v>100</v>
      </c>
      <c r="BF18" s="74">
        <f t="shared" si="28"/>
        <v>10</v>
      </c>
      <c r="BG18" s="75">
        <v>4</v>
      </c>
      <c r="BH18" s="103">
        <v>14</v>
      </c>
      <c r="BI18" s="77">
        <f t="shared" si="43"/>
        <v>28.600000000000001</v>
      </c>
      <c r="BJ18" s="44">
        <f t="shared" si="30"/>
        <v>3</v>
      </c>
      <c r="BK18" s="78">
        <f t="shared" si="31"/>
        <v>112</v>
      </c>
      <c r="BL18" s="1"/>
    </row>
    <row r="19" ht="17.25">
      <c r="A19" s="35">
        <v>16</v>
      </c>
      <c r="B19" s="36" t="s">
        <v>79</v>
      </c>
      <c r="C19" s="37">
        <v>7374</v>
      </c>
      <c r="D19" s="38">
        <v>0</v>
      </c>
      <c r="E19" s="39">
        <v>6</v>
      </c>
      <c r="F19" s="40">
        <f t="shared" si="0"/>
        <v>0</v>
      </c>
      <c r="G19" s="41">
        <f t="shared" si="1"/>
        <v>0</v>
      </c>
      <c r="H19" s="42">
        <v>9</v>
      </c>
      <c r="I19" s="42">
        <v>8</v>
      </c>
      <c r="J19" s="79">
        <f t="shared" si="32"/>
        <v>88.900000000000006</v>
      </c>
      <c r="K19" s="44">
        <f t="shared" si="33"/>
        <v>8</v>
      </c>
      <c r="L19" s="80">
        <v>764</v>
      </c>
      <c r="M19" s="80">
        <v>926</v>
      </c>
      <c r="N19" s="82">
        <f t="shared" si="34"/>
        <v>82.5</v>
      </c>
      <c r="O19" s="48">
        <f t="shared" si="5"/>
        <v>9</v>
      </c>
      <c r="P19" s="91">
        <v>16</v>
      </c>
      <c r="Q19" s="50">
        <f t="shared" si="6"/>
        <v>2.1697857336588013</v>
      </c>
      <c r="R19" s="51">
        <f t="shared" si="7"/>
        <v>5</v>
      </c>
      <c r="S19" s="91">
        <v>14</v>
      </c>
      <c r="T19" s="53">
        <f t="shared" si="35"/>
        <v>16</v>
      </c>
      <c r="U19" s="54">
        <f t="shared" si="9"/>
        <v>87.5</v>
      </c>
      <c r="V19" s="55">
        <f t="shared" si="10"/>
        <v>8</v>
      </c>
      <c r="W19" s="96">
        <v>0</v>
      </c>
      <c r="X19" s="107">
        <v>51</v>
      </c>
      <c r="Y19" s="54">
        <f t="shared" si="11"/>
        <v>0</v>
      </c>
      <c r="Z19" s="58">
        <f t="shared" si="12"/>
        <v>0</v>
      </c>
      <c r="AA19" s="53">
        <f t="shared" si="36"/>
        <v>16</v>
      </c>
      <c r="AB19" s="59">
        <f t="shared" si="37"/>
        <v>67</v>
      </c>
      <c r="AC19" s="50">
        <f t="shared" si="15"/>
        <v>23.879999999999999</v>
      </c>
      <c r="AD19" s="58">
        <f t="shared" si="16"/>
        <v>6</v>
      </c>
      <c r="AE19" s="87">
        <v>19</v>
      </c>
      <c r="AF19" s="61">
        <v>16</v>
      </c>
      <c r="AG19" s="62">
        <f t="shared" si="17"/>
        <v>84.210000000000008</v>
      </c>
      <c r="AH19" s="44">
        <f t="shared" si="18"/>
        <v>5</v>
      </c>
      <c r="AI19" s="64">
        <v>8</v>
      </c>
      <c r="AJ19" s="63">
        <v>8</v>
      </c>
      <c r="AK19" s="50">
        <f t="shared" si="38"/>
        <v>100</v>
      </c>
      <c r="AL19" s="58">
        <f t="shared" si="20"/>
        <v>10</v>
      </c>
      <c r="AM19" s="88">
        <v>18878841.09</v>
      </c>
      <c r="AN19" s="67">
        <v>305</v>
      </c>
      <c r="AO19" s="88">
        <v>5138663.9099999974</v>
      </c>
      <c r="AP19" s="67">
        <v>222</v>
      </c>
      <c r="AQ19" s="66">
        <v>10</v>
      </c>
      <c r="AR19" s="89">
        <v>0.96999999999999997</v>
      </c>
      <c r="AS19" s="69">
        <f t="shared" si="39"/>
        <v>97</v>
      </c>
      <c r="AT19" s="58">
        <f t="shared" si="22"/>
        <v>10</v>
      </c>
      <c r="AU19" s="90">
        <v>9</v>
      </c>
      <c r="AV19" s="70">
        <v>9</v>
      </c>
      <c r="AW19" s="90">
        <f t="shared" si="40"/>
        <v>1</v>
      </c>
      <c r="AX19" s="58">
        <f t="shared" si="24"/>
        <v>10</v>
      </c>
      <c r="AY19" s="72">
        <v>7047</v>
      </c>
      <c r="AZ19" s="72">
        <v>7374</v>
      </c>
      <c r="BA19" s="73">
        <f t="shared" si="41"/>
        <v>95.600000000000009</v>
      </c>
      <c r="BB19" s="74">
        <f t="shared" si="26"/>
        <v>7</v>
      </c>
      <c r="BC19" s="102">
        <v>4</v>
      </c>
      <c r="BD19" s="102">
        <v>4</v>
      </c>
      <c r="BE19" s="76">
        <f t="shared" si="42"/>
        <v>100</v>
      </c>
      <c r="BF19" s="74">
        <f t="shared" si="28"/>
        <v>10</v>
      </c>
      <c r="BG19" s="75">
        <v>1</v>
      </c>
      <c r="BH19" s="102">
        <v>4</v>
      </c>
      <c r="BI19" s="77">
        <f t="shared" si="43"/>
        <v>25</v>
      </c>
      <c r="BJ19" s="44">
        <f t="shared" si="30"/>
        <v>3</v>
      </c>
      <c r="BK19" s="78">
        <f t="shared" si="31"/>
        <v>91</v>
      </c>
      <c r="BL19" s="1"/>
    </row>
    <row r="20" ht="17.25">
      <c r="A20" s="35">
        <v>17</v>
      </c>
      <c r="B20" s="36" t="s">
        <v>80</v>
      </c>
      <c r="C20" s="37">
        <v>6997</v>
      </c>
      <c r="D20" s="38">
        <v>3</v>
      </c>
      <c r="E20" s="39">
        <v>6</v>
      </c>
      <c r="F20" s="40">
        <f t="shared" si="0"/>
        <v>50</v>
      </c>
      <c r="G20" s="41">
        <f t="shared" si="1"/>
        <v>7</v>
      </c>
      <c r="H20" s="42">
        <v>5</v>
      </c>
      <c r="I20" s="42">
        <v>5</v>
      </c>
      <c r="J20" s="43">
        <f t="shared" si="32"/>
        <v>100</v>
      </c>
      <c r="K20" s="44">
        <f t="shared" si="33"/>
        <v>10</v>
      </c>
      <c r="L20" s="80">
        <v>562</v>
      </c>
      <c r="M20" s="80">
        <v>1254</v>
      </c>
      <c r="N20" s="47">
        <f t="shared" si="34"/>
        <v>44.800000000000004</v>
      </c>
      <c r="O20" s="48">
        <f t="shared" si="5"/>
        <v>4</v>
      </c>
      <c r="P20" s="91">
        <v>24</v>
      </c>
      <c r="Q20" s="50">
        <f t="shared" si="6"/>
        <v>3.4300414463341431</v>
      </c>
      <c r="R20" s="51">
        <f t="shared" si="7"/>
        <v>6</v>
      </c>
      <c r="S20" s="52">
        <v>21</v>
      </c>
      <c r="T20" s="53">
        <f t="shared" si="35"/>
        <v>24</v>
      </c>
      <c r="U20" s="54">
        <f t="shared" si="9"/>
        <v>87.5</v>
      </c>
      <c r="V20" s="55">
        <f t="shared" si="10"/>
        <v>8</v>
      </c>
      <c r="W20" s="56">
        <v>0</v>
      </c>
      <c r="X20" s="57">
        <v>119</v>
      </c>
      <c r="Y20" s="54">
        <f t="shared" si="11"/>
        <v>0</v>
      </c>
      <c r="Z20" s="58">
        <f t="shared" si="12"/>
        <v>0</v>
      </c>
      <c r="AA20" s="53">
        <f t="shared" si="36"/>
        <v>24</v>
      </c>
      <c r="AB20" s="59">
        <f t="shared" si="37"/>
        <v>143</v>
      </c>
      <c r="AC20" s="50">
        <f t="shared" si="15"/>
        <v>16.780000000000001</v>
      </c>
      <c r="AD20" s="58">
        <f t="shared" si="16"/>
        <v>5</v>
      </c>
      <c r="AE20" s="93">
        <v>14</v>
      </c>
      <c r="AF20" s="61">
        <v>13</v>
      </c>
      <c r="AG20" s="62">
        <f t="shared" si="17"/>
        <v>92.859999999999999</v>
      </c>
      <c r="AH20" s="44">
        <f t="shared" si="18"/>
        <v>7</v>
      </c>
      <c r="AI20" s="63">
        <v>0</v>
      </c>
      <c r="AJ20" s="64">
        <v>0</v>
      </c>
      <c r="AK20" s="69">
        <v>0</v>
      </c>
      <c r="AL20" s="58">
        <f>IF(AK20&gt;=0,IF(AK20&gt;=1,IF(AK20&gt;=5,IF(AK20&gt;=10,IF(AK20&gt;=30,IF(AK20&gt;=50,IF(AK20&gt;=55,IF(AK20&gt;=60,IF(AK20&gt;=65,IF(AK20&gt;=80,IF(AK20&gt;=95,10,9),8),7),6),5),4),3),2),1),0),-1)</f>
        <v>0</v>
      </c>
      <c r="AM20" s="65">
        <v>7029715.3199999984</v>
      </c>
      <c r="AN20" s="66">
        <v>664</v>
      </c>
      <c r="AO20" s="65">
        <v>3921300.7300000004</v>
      </c>
      <c r="AP20" s="66">
        <v>624</v>
      </c>
      <c r="AQ20" s="67">
        <v>7</v>
      </c>
      <c r="AR20" s="68">
        <v>0.96999999999999997</v>
      </c>
      <c r="AS20" s="69">
        <f t="shared" si="39"/>
        <v>97</v>
      </c>
      <c r="AT20" s="58">
        <f t="shared" si="22"/>
        <v>10</v>
      </c>
      <c r="AU20" s="70">
        <v>7</v>
      </c>
      <c r="AV20" s="90">
        <v>7</v>
      </c>
      <c r="AW20" s="70">
        <f t="shared" si="40"/>
        <v>1</v>
      </c>
      <c r="AX20" s="58">
        <f t="shared" si="24"/>
        <v>10</v>
      </c>
      <c r="AY20" s="72">
        <v>6957</v>
      </c>
      <c r="AZ20" s="72">
        <v>6997</v>
      </c>
      <c r="BA20" s="73">
        <f t="shared" si="41"/>
        <v>99.400000000000006</v>
      </c>
      <c r="BB20" s="74">
        <f t="shared" si="26"/>
        <v>9</v>
      </c>
      <c r="BC20" s="102">
        <v>7</v>
      </c>
      <c r="BD20" s="102">
        <v>7</v>
      </c>
      <c r="BE20" s="76">
        <f t="shared" si="42"/>
        <v>100</v>
      </c>
      <c r="BF20" s="74">
        <f t="shared" si="28"/>
        <v>10</v>
      </c>
      <c r="BG20" s="75">
        <v>1</v>
      </c>
      <c r="BH20" s="103">
        <v>7</v>
      </c>
      <c r="BI20" s="77">
        <f t="shared" si="43"/>
        <v>14.300000000000001</v>
      </c>
      <c r="BJ20" s="44">
        <f t="shared" si="30"/>
        <v>3</v>
      </c>
      <c r="BK20" s="78">
        <f t="shared" si="31"/>
        <v>89</v>
      </c>
      <c r="BL20" s="1"/>
    </row>
    <row r="21" ht="17.25">
      <c r="A21" s="35">
        <v>18</v>
      </c>
      <c r="B21" s="36" t="s">
        <v>81</v>
      </c>
      <c r="C21" s="37">
        <v>14527</v>
      </c>
      <c r="D21" s="38">
        <v>2</v>
      </c>
      <c r="E21" s="39">
        <v>6</v>
      </c>
      <c r="F21" s="40">
        <f t="shared" si="0"/>
        <v>33.300000000000004</v>
      </c>
      <c r="G21" s="41">
        <f t="shared" si="1"/>
        <v>5</v>
      </c>
      <c r="H21" s="42">
        <v>8</v>
      </c>
      <c r="I21" s="42">
        <v>7</v>
      </c>
      <c r="J21" s="79">
        <f t="shared" si="32"/>
        <v>87.5</v>
      </c>
      <c r="K21" s="44">
        <f t="shared" si="33"/>
        <v>8</v>
      </c>
      <c r="L21" s="80">
        <v>0</v>
      </c>
      <c r="M21" s="80">
        <v>2312</v>
      </c>
      <c r="N21" s="82">
        <f t="shared" si="34"/>
        <v>0</v>
      </c>
      <c r="O21" s="48">
        <f t="shared" si="5"/>
        <v>0</v>
      </c>
      <c r="P21" s="91">
        <v>34</v>
      </c>
      <c r="Q21" s="50">
        <f t="shared" si="6"/>
        <v>2.3404694706408757</v>
      </c>
      <c r="R21" s="51">
        <f t="shared" si="7"/>
        <v>5</v>
      </c>
      <c r="S21" s="91">
        <v>19</v>
      </c>
      <c r="T21" s="53">
        <f t="shared" si="35"/>
        <v>34</v>
      </c>
      <c r="U21" s="54">
        <f t="shared" si="9"/>
        <v>55.880000000000003</v>
      </c>
      <c r="V21" s="58">
        <f t="shared" si="10"/>
        <v>4</v>
      </c>
      <c r="W21" s="92">
        <v>0</v>
      </c>
      <c r="X21" s="86">
        <v>79</v>
      </c>
      <c r="Y21" s="54">
        <f t="shared" si="11"/>
        <v>0</v>
      </c>
      <c r="Z21" s="58">
        <f t="shared" si="12"/>
        <v>0</v>
      </c>
      <c r="AA21" s="53">
        <f t="shared" si="36"/>
        <v>34</v>
      </c>
      <c r="AB21" s="59">
        <f t="shared" si="37"/>
        <v>113</v>
      </c>
      <c r="AC21" s="50">
        <f t="shared" si="15"/>
        <v>30.09</v>
      </c>
      <c r="AD21" s="58">
        <f t="shared" si="16"/>
        <v>8</v>
      </c>
      <c r="AE21" s="87">
        <v>22</v>
      </c>
      <c r="AF21" s="61">
        <v>22</v>
      </c>
      <c r="AG21" s="62">
        <f t="shared" si="17"/>
        <v>100</v>
      </c>
      <c r="AH21" s="44">
        <f t="shared" si="18"/>
        <v>10</v>
      </c>
      <c r="AI21" s="64">
        <v>7</v>
      </c>
      <c r="AJ21" s="63">
        <v>7</v>
      </c>
      <c r="AK21" s="50">
        <f t="shared" si="38"/>
        <v>100</v>
      </c>
      <c r="AL21" s="58">
        <f t="shared" si="20"/>
        <v>10</v>
      </c>
      <c r="AM21" s="88">
        <v>18522195.010000005</v>
      </c>
      <c r="AN21" s="67">
        <v>2527</v>
      </c>
      <c r="AO21" s="88">
        <v>17994043.410000023</v>
      </c>
      <c r="AP21" s="67">
        <v>2410</v>
      </c>
      <c r="AQ21" s="66">
        <v>11</v>
      </c>
      <c r="AR21" s="89">
        <v>1</v>
      </c>
      <c r="AS21" s="69">
        <f t="shared" si="39"/>
        <v>100</v>
      </c>
      <c r="AT21" s="58">
        <f t="shared" si="22"/>
        <v>10</v>
      </c>
      <c r="AU21" s="90">
        <v>10</v>
      </c>
      <c r="AV21" s="70">
        <v>10</v>
      </c>
      <c r="AW21" s="90">
        <f t="shared" si="40"/>
        <v>1</v>
      </c>
      <c r="AX21" s="58">
        <f t="shared" si="24"/>
        <v>10</v>
      </c>
      <c r="AY21" s="72">
        <v>14431</v>
      </c>
      <c r="AZ21" s="72">
        <v>14527</v>
      </c>
      <c r="BA21" s="73">
        <f t="shared" si="41"/>
        <v>99.300000000000011</v>
      </c>
      <c r="BB21" s="74">
        <f t="shared" si="26"/>
        <v>9</v>
      </c>
      <c r="BC21" s="102">
        <v>6</v>
      </c>
      <c r="BD21" s="102">
        <v>6</v>
      </c>
      <c r="BE21" s="76">
        <f t="shared" si="42"/>
        <v>100</v>
      </c>
      <c r="BF21" s="74">
        <f t="shared" si="28"/>
        <v>10</v>
      </c>
      <c r="BG21" s="75">
        <v>0</v>
      </c>
      <c r="BH21" s="102">
        <v>6</v>
      </c>
      <c r="BI21" s="77">
        <f t="shared" si="43"/>
        <v>0</v>
      </c>
      <c r="BJ21" s="44">
        <f t="shared" si="30"/>
        <v>0</v>
      </c>
      <c r="BK21" s="78">
        <f t="shared" si="31"/>
        <v>89</v>
      </c>
      <c r="BL21" s="1"/>
    </row>
    <row r="22" ht="17.25">
      <c r="A22" s="35">
        <v>19</v>
      </c>
      <c r="B22" s="36" t="s">
        <v>82</v>
      </c>
      <c r="C22" s="37">
        <v>10560</v>
      </c>
      <c r="D22" s="38">
        <v>6</v>
      </c>
      <c r="E22" s="39">
        <v>6</v>
      </c>
      <c r="F22" s="40">
        <f t="shared" si="0"/>
        <v>100</v>
      </c>
      <c r="G22" s="41">
        <f t="shared" si="1"/>
        <v>10</v>
      </c>
      <c r="H22" s="42">
        <v>5</v>
      </c>
      <c r="I22" s="42">
        <v>1</v>
      </c>
      <c r="J22" s="43">
        <f t="shared" si="32"/>
        <v>20</v>
      </c>
      <c r="K22" s="44">
        <f t="shared" si="33"/>
        <v>3</v>
      </c>
      <c r="L22" s="80">
        <v>0</v>
      </c>
      <c r="M22" s="80">
        <v>1667</v>
      </c>
      <c r="N22" s="47">
        <f t="shared" si="34"/>
        <v>0</v>
      </c>
      <c r="O22" s="48">
        <f t="shared" si="5"/>
        <v>0</v>
      </c>
      <c r="P22" s="91">
        <v>50</v>
      </c>
      <c r="Q22" s="50">
        <f t="shared" si="6"/>
        <v>4.7348484848484844</v>
      </c>
      <c r="R22" s="51">
        <f t="shared" si="7"/>
        <v>6</v>
      </c>
      <c r="S22" s="52">
        <v>23</v>
      </c>
      <c r="T22" s="53">
        <f t="shared" si="35"/>
        <v>50</v>
      </c>
      <c r="U22" s="54">
        <f t="shared" si="9"/>
        <v>46</v>
      </c>
      <c r="V22" s="58">
        <f t="shared" si="10"/>
        <v>3</v>
      </c>
      <c r="W22" s="94">
        <v>0</v>
      </c>
      <c r="X22" s="99">
        <v>97</v>
      </c>
      <c r="Y22" s="54">
        <f t="shared" si="11"/>
        <v>0</v>
      </c>
      <c r="Z22" s="58">
        <f t="shared" si="12"/>
        <v>0</v>
      </c>
      <c r="AA22" s="53">
        <f t="shared" si="36"/>
        <v>50</v>
      </c>
      <c r="AB22" s="59">
        <f t="shared" si="37"/>
        <v>147</v>
      </c>
      <c r="AC22" s="50">
        <f t="shared" si="15"/>
        <v>34.009999999999998</v>
      </c>
      <c r="AD22" s="58">
        <f t="shared" si="16"/>
        <v>8</v>
      </c>
      <c r="AE22" s="93">
        <v>17</v>
      </c>
      <c r="AF22" s="61">
        <v>17</v>
      </c>
      <c r="AG22" s="62">
        <f t="shared" si="17"/>
        <v>100</v>
      </c>
      <c r="AH22" s="44">
        <f t="shared" si="18"/>
        <v>10</v>
      </c>
      <c r="AI22" s="63">
        <v>9</v>
      </c>
      <c r="AJ22" s="64">
        <v>6</v>
      </c>
      <c r="AK22" s="50">
        <f t="shared" si="38"/>
        <v>66.670000000000002</v>
      </c>
      <c r="AL22" s="58">
        <f t="shared" si="20"/>
        <v>8</v>
      </c>
      <c r="AM22" s="65">
        <v>20626340.620000001</v>
      </c>
      <c r="AN22" s="66">
        <v>1100</v>
      </c>
      <c r="AO22" s="65">
        <v>9410869.1700000037</v>
      </c>
      <c r="AP22" s="66">
        <v>981</v>
      </c>
      <c r="AQ22" s="67">
        <v>8</v>
      </c>
      <c r="AR22" s="68">
        <v>1</v>
      </c>
      <c r="AS22" s="69">
        <f t="shared" si="39"/>
        <v>100</v>
      </c>
      <c r="AT22" s="58">
        <f t="shared" si="22"/>
        <v>10</v>
      </c>
      <c r="AU22" s="70">
        <v>7</v>
      </c>
      <c r="AV22" s="90">
        <v>7</v>
      </c>
      <c r="AW22" s="70">
        <f t="shared" si="40"/>
        <v>1</v>
      </c>
      <c r="AX22" s="58">
        <f t="shared" si="24"/>
        <v>10</v>
      </c>
      <c r="AY22" s="72">
        <v>10313</v>
      </c>
      <c r="AZ22" s="72">
        <v>10560</v>
      </c>
      <c r="BA22" s="73">
        <f t="shared" si="41"/>
        <v>97.700000000000003</v>
      </c>
      <c r="BB22" s="74">
        <f t="shared" si="26"/>
        <v>8</v>
      </c>
      <c r="BC22" s="102">
        <v>8</v>
      </c>
      <c r="BD22" s="102">
        <v>8</v>
      </c>
      <c r="BE22" s="76">
        <f t="shared" si="42"/>
        <v>100</v>
      </c>
      <c r="BF22" s="74">
        <f t="shared" si="28"/>
        <v>10</v>
      </c>
      <c r="BG22" s="75">
        <v>0</v>
      </c>
      <c r="BH22" s="103">
        <v>8</v>
      </c>
      <c r="BI22" s="77">
        <f t="shared" si="43"/>
        <v>0</v>
      </c>
      <c r="BJ22" s="44">
        <f t="shared" si="30"/>
        <v>0</v>
      </c>
      <c r="BK22" s="78">
        <f t="shared" si="31"/>
        <v>86</v>
      </c>
      <c r="BL22" s="1"/>
    </row>
    <row r="23" ht="17.25">
      <c r="A23" s="35">
        <v>20</v>
      </c>
      <c r="B23" s="36" t="s">
        <v>83</v>
      </c>
      <c r="C23" s="37">
        <v>4758</v>
      </c>
      <c r="D23" s="38">
        <v>3</v>
      </c>
      <c r="E23" s="39">
        <v>6</v>
      </c>
      <c r="F23" s="40">
        <f t="shared" si="0"/>
        <v>50</v>
      </c>
      <c r="G23" s="41">
        <f t="shared" si="1"/>
        <v>7</v>
      </c>
      <c r="H23" s="42">
        <v>5</v>
      </c>
      <c r="I23" s="42">
        <v>1</v>
      </c>
      <c r="J23" s="79">
        <f t="shared" si="32"/>
        <v>20</v>
      </c>
      <c r="K23" s="44">
        <f t="shared" si="33"/>
        <v>3</v>
      </c>
      <c r="L23" s="80">
        <v>49</v>
      </c>
      <c r="M23" s="80">
        <v>380</v>
      </c>
      <c r="N23" s="82">
        <f t="shared" si="34"/>
        <v>12.9</v>
      </c>
      <c r="O23" s="48">
        <f t="shared" si="5"/>
        <v>3</v>
      </c>
      <c r="P23" s="91">
        <v>14</v>
      </c>
      <c r="Q23" s="50">
        <f t="shared" si="6"/>
        <v>2.942412778478352</v>
      </c>
      <c r="R23" s="51">
        <f t="shared" si="7"/>
        <v>5</v>
      </c>
      <c r="S23" s="91">
        <v>1</v>
      </c>
      <c r="T23" s="53">
        <f t="shared" si="35"/>
        <v>14</v>
      </c>
      <c r="U23" s="54">
        <f t="shared" si="9"/>
        <v>7.1400000000000006</v>
      </c>
      <c r="V23" s="55">
        <f t="shared" si="10"/>
        <v>0</v>
      </c>
      <c r="W23" s="96">
        <v>0</v>
      </c>
      <c r="X23" s="104">
        <v>117</v>
      </c>
      <c r="Y23" s="54">
        <f t="shared" si="11"/>
        <v>0</v>
      </c>
      <c r="Z23" s="58">
        <f t="shared" si="12"/>
        <v>0</v>
      </c>
      <c r="AA23" s="53">
        <f t="shared" si="36"/>
        <v>14</v>
      </c>
      <c r="AB23" s="59">
        <f t="shared" si="37"/>
        <v>131</v>
      </c>
      <c r="AC23" s="50">
        <f t="shared" si="15"/>
        <v>10.69</v>
      </c>
      <c r="AD23" s="58">
        <f t="shared" si="16"/>
        <v>4</v>
      </c>
      <c r="AE23" s="87">
        <v>18</v>
      </c>
      <c r="AF23" s="61">
        <v>15</v>
      </c>
      <c r="AG23" s="62">
        <f t="shared" si="17"/>
        <v>83.329999999999998</v>
      </c>
      <c r="AH23" s="44">
        <f t="shared" si="18"/>
        <v>5</v>
      </c>
      <c r="AI23" s="64">
        <v>10</v>
      </c>
      <c r="AJ23" s="63">
        <v>1</v>
      </c>
      <c r="AK23" s="50">
        <f t="shared" si="38"/>
        <v>10</v>
      </c>
      <c r="AL23" s="58">
        <f t="shared" si="20"/>
        <v>3</v>
      </c>
      <c r="AM23" s="88">
        <v>6769371.1899999995</v>
      </c>
      <c r="AN23" s="67">
        <v>807</v>
      </c>
      <c r="AO23" s="88">
        <v>2795163.2600000007</v>
      </c>
      <c r="AP23" s="67">
        <v>455</v>
      </c>
      <c r="AQ23" s="66">
        <v>10</v>
      </c>
      <c r="AR23" s="89">
        <v>1</v>
      </c>
      <c r="AS23" s="69">
        <f t="shared" si="39"/>
        <v>100</v>
      </c>
      <c r="AT23" s="58">
        <f t="shared" si="22"/>
        <v>10</v>
      </c>
      <c r="AU23" s="90">
        <v>4</v>
      </c>
      <c r="AV23" s="70">
        <v>4</v>
      </c>
      <c r="AW23" s="90">
        <f t="shared" si="40"/>
        <v>1</v>
      </c>
      <c r="AX23" s="58">
        <f t="shared" si="24"/>
        <v>10</v>
      </c>
      <c r="AY23" s="72">
        <v>4509</v>
      </c>
      <c r="AZ23" s="72">
        <v>4758</v>
      </c>
      <c r="BA23" s="73">
        <f t="shared" si="41"/>
        <v>94.800000000000011</v>
      </c>
      <c r="BB23" s="74">
        <f t="shared" si="26"/>
        <v>7</v>
      </c>
      <c r="BC23" s="102">
        <v>4</v>
      </c>
      <c r="BD23" s="102">
        <v>4</v>
      </c>
      <c r="BE23" s="76">
        <f t="shared" si="42"/>
        <v>100</v>
      </c>
      <c r="BF23" s="74">
        <f t="shared" si="28"/>
        <v>10</v>
      </c>
      <c r="BG23" s="75">
        <v>0</v>
      </c>
      <c r="BH23" s="102">
        <v>4</v>
      </c>
      <c r="BI23" s="77">
        <f t="shared" si="43"/>
        <v>0</v>
      </c>
      <c r="BJ23" s="44">
        <f t="shared" si="30"/>
        <v>0</v>
      </c>
      <c r="BK23" s="78">
        <f t="shared" si="31"/>
        <v>67</v>
      </c>
      <c r="BL23" s="1"/>
    </row>
    <row r="24" ht="17.25">
      <c r="A24" s="35">
        <v>21</v>
      </c>
      <c r="B24" s="36" t="s">
        <v>84</v>
      </c>
      <c r="C24" s="37">
        <v>15226</v>
      </c>
      <c r="D24" s="38">
        <v>2</v>
      </c>
      <c r="E24" s="39">
        <v>6</v>
      </c>
      <c r="F24" s="40">
        <f t="shared" si="0"/>
        <v>33.300000000000004</v>
      </c>
      <c r="G24" s="41">
        <f t="shared" si="1"/>
        <v>5</v>
      </c>
      <c r="H24" s="42">
        <v>9</v>
      </c>
      <c r="I24" s="42">
        <v>4</v>
      </c>
      <c r="J24" s="43">
        <f t="shared" si="32"/>
        <v>44.400000000000006</v>
      </c>
      <c r="K24" s="44">
        <f t="shared" si="33"/>
        <v>4</v>
      </c>
      <c r="L24" s="80">
        <v>3</v>
      </c>
      <c r="M24" s="80">
        <v>1687</v>
      </c>
      <c r="N24" s="47">
        <f t="shared" si="34"/>
        <v>0.20000000000000001</v>
      </c>
      <c r="O24" s="48">
        <f t="shared" si="5"/>
        <v>0</v>
      </c>
      <c r="P24" s="91">
        <v>40</v>
      </c>
      <c r="Q24" s="50">
        <f t="shared" si="6"/>
        <v>2.6270852489163272</v>
      </c>
      <c r="R24" s="51">
        <f t="shared" si="7"/>
        <v>5</v>
      </c>
      <c r="S24" s="52">
        <v>16</v>
      </c>
      <c r="T24" s="53">
        <f t="shared" si="35"/>
        <v>40</v>
      </c>
      <c r="U24" s="54">
        <f t="shared" si="9"/>
        <v>40</v>
      </c>
      <c r="V24" s="55">
        <f t="shared" si="10"/>
        <v>3</v>
      </c>
      <c r="W24" s="96">
        <v>0</v>
      </c>
      <c r="X24" s="57">
        <v>83</v>
      </c>
      <c r="Y24" s="54">
        <f t="shared" si="11"/>
        <v>0</v>
      </c>
      <c r="Z24" s="58">
        <f t="shared" si="12"/>
        <v>0</v>
      </c>
      <c r="AA24" s="53">
        <f t="shared" si="36"/>
        <v>40</v>
      </c>
      <c r="AB24" s="59">
        <f t="shared" si="37"/>
        <v>123</v>
      </c>
      <c r="AC24" s="50">
        <f t="shared" si="15"/>
        <v>32.520000000000003</v>
      </c>
      <c r="AD24" s="58">
        <f t="shared" si="16"/>
        <v>8</v>
      </c>
      <c r="AE24" s="93">
        <v>15</v>
      </c>
      <c r="AF24" s="61">
        <v>14</v>
      </c>
      <c r="AG24" s="62">
        <f t="shared" si="17"/>
        <v>93.329999999999998</v>
      </c>
      <c r="AH24" s="44">
        <f t="shared" si="18"/>
        <v>8</v>
      </c>
      <c r="AI24" s="63">
        <v>21</v>
      </c>
      <c r="AJ24" s="64">
        <v>19</v>
      </c>
      <c r="AK24" s="50">
        <f t="shared" si="38"/>
        <v>90.480000000000004</v>
      </c>
      <c r="AL24" s="58">
        <f t="shared" si="20"/>
        <v>9</v>
      </c>
      <c r="AM24" s="65">
        <v>25281728.160000034</v>
      </c>
      <c r="AN24" s="66">
        <v>811</v>
      </c>
      <c r="AO24" s="65">
        <v>10734232.150000006</v>
      </c>
      <c r="AP24" s="66">
        <v>748</v>
      </c>
      <c r="AQ24" s="67">
        <v>16</v>
      </c>
      <c r="AR24" s="68">
        <v>0.98999999999999999</v>
      </c>
      <c r="AS24" s="69">
        <f t="shared" si="39"/>
        <v>99</v>
      </c>
      <c r="AT24" s="58">
        <f t="shared" si="22"/>
        <v>10</v>
      </c>
      <c r="AU24" s="70">
        <v>10</v>
      </c>
      <c r="AV24" s="90">
        <v>10</v>
      </c>
      <c r="AW24" s="70">
        <f t="shared" si="40"/>
        <v>1</v>
      </c>
      <c r="AX24" s="58">
        <f t="shared" si="24"/>
        <v>10</v>
      </c>
      <c r="AY24" s="72">
        <v>15095</v>
      </c>
      <c r="AZ24" s="72">
        <v>15226</v>
      </c>
      <c r="BA24" s="73">
        <f t="shared" si="41"/>
        <v>99.100000000000009</v>
      </c>
      <c r="BB24" s="74">
        <f t="shared" si="26"/>
        <v>9</v>
      </c>
      <c r="BC24" s="102">
        <v>4</v>
      </c>
      <c r="BD24" s="102">
        <v>4</v>
      </c>
      <c r="BE24" s="76">
        <f t="shared" si="42"/>
        <v>100</v>
      </c>
      <c r="BF24" s="74">
        <f t="shared" si="28"/>
        <v>10</v>
      </c>
      <c r="BG24" s="75">
        <v>0</v>
      </c>
      <c r="BH24" s="103">
        <v>4</v>
      </c>
      <c r="BI24" s="77">
        <f t="shared" si="43"/>
        <v>0</v>
      </c>
      <c r="BJ24" s="44">
        <f t="shared" si="30"/>
        <v>0</v>
      </c>
      <c r="BK24" s="78">
        <f t="shared" si="31"/>
        <v>81</v>
      </c>
      <c r="BL24" s="1"/>
    </row>
    <row r="25" ht="17.25">
      <c r="A25" s="35">
        <v>22</v>
      </c>
      <c r="B25" s="108" t="s">
        <v>85</v>
      </c>
      <c r="C25" s="37">
        <v>11043</v>
      </c>
      <c r="D25" s="38">
        <v>5</v>
      </c>
      <c r="E25" s="39">
        <v>6</v>
      </c>
      <c r="F25" s="40">
        <f t="shared" si="0"/>
        <v>83.300000000000011</v>
      </c>
      <c r="G25" s="41">
        <f t="shared" si="1"/>
        <v>10</v>
      </c>
      <c r="H25" s="42">
        <v>3</v>
      </c>
      <c r="I25" s="42">
        <v>3</v>
      </c>
      <c r="J25" s="79">
        <f t="shared" si="32"/>
        <v>100</v>
      </c>
      <c r="K25" s="44">
        <f t="shared" si="33"/>
        <v>10</v>
      </c>
      <c r="L25" s="80">
        <v>870</v>
      </c>
      <c r="M25" s="80">
        <v>1425</v>
      </c>
      <c r="N25" s="82">
        <f t="shared" si="34"/>
        <v>61.100000000000001</v>
      </c>
      <c r="O25" s="48">
        <f t="shared" si="5"/>
        <v>7</v>
      </c>
      <c r="P25" s="91">
        <v>13</v>
      </c>
      <c r="Q25" s="50">
        <f t="shared" si="6"/>
        <v>1.1772163361405417</v>
      </c>
      <c r="R25" s="51">
        <f t="shared" si="7"/>
        <v>4</v>
      </c>
      <c r="S25" s="91">
        <v>6</v>
      </c>
      <c r="T25" s="53">
        <f t="shared" si="35"/>
        <v>13</v>
      </c>
      <c r="U25" s="54">
        <f t="shared" si="9"/>
        <v>46.149999999999999</v>
      </c>
      <c r="V25" s="55">
        <f t="shared" si="10"/>
        <v>3</v>
      </c>
      <c r="W25" s="96">
        <v>0</v>
      </c>
      <c r="X25" s="97">
        <v>112</v>
      </c>
      <c r="Y25" s="54">
        <f t="shared" si="11"/>
        <v>0</v>
      </c>
      <c r="Z25" s="58">
        <f t="shared" si="12"/>
        <v>0</v>
      </c>
      <c r="AA25" s="53">
        <f t="shared" si="36"/>
        <v>13</v>
      </c>
      <c r="AB25" s="59">
        <f t="shared" si="37"/>
        <v>125</v>
      </c>
      <c r="AC25" s="50">
        <f t="shared" si="15"/>
        <v>10.4</v>
      </c>
      <c r="AD25" s="58">
        <f t="shared" si="16"/>
        <v>4</v>
      </c>
      <c r="AE25" s="87">
        <v>31</v>
      </c>
      <c r="AF25" s="61">
        <v>25</v>
      </c>
      <c r="AG25" s="62">
        <f t="shared" si="17"/>
        <v>80.650000000000006</v>
      </c>
      <c r="AH25" s="44">
        <f t="shared" si="18"/>
        <v>5</v>
      </c>
      <c r="AI25" s="64">
        <v>0</v>
      </c>
      <c r="AJ25" s="63">
        <v>0</v>
      </c>
      <c r="AK25" s="109">
        <v>0</v>
      </c>
      <c r="AL25" s="58">
        <f t="shared" si="20"/>
        <v>0</v>
      </c>
      <c r="AM25" s="88">
        <v>7380597.0600000005</v>
      </c>
      <c r="AN25" s="67">
        <v>359</v>
      </c>
      <c r="AO25" s="88">
        <v>6317895.29</v>
      </c>
      <c r="AP25" s="67">
        <v>327</v>
      </c>
      <c r="AQ25" s="66">
        <v>3</v>
      </c>
      <c r="AR25" s="89">
        <v>1</v>
      </c>
      <c r="AS25" s="69">
        <f t="shared" si="39"/>
        <v>100</v>
      </c>
      <c r="AT25" s="58">
        <f t="shared" si="22"/>
        <v>10</v>
      </c>
      <c r="AU25" s="90">
        <v>8</v>
      </c>
      <c r="AV25" s="70">
        <v>8</v>
      </c>
      <c r="AW25" s="90">
        <f t="shared" si="40"/>
        <v>1</v>
      </c>
      <c r="AX25" s="58">
        <f t="shared" si="24"/>
        <v>10</v>
      </c>
      <c r="AY25" s="72">
        <v>10724</v>
      </c>
      <c r="AZ25" s="72">
        <v>11043</v>
      </c>
      <c r="BA25" s="73">
        <f t="shared" si="41"/>
        <v>97.100000000000009</v>
      </c>
      <c r="BB25" s="74">
        <f t="shared" si="26"/>
        <v>8</v>
      </c>
      <c r="BC25" s="102">
        <v>2</v>
      </c>
      <c r="BD25" s="102">
        <v>2</v>
      </c>
      <c r="BE25" s="76">
        <f t="shared" si="42"/>
        <v>100</v>
      </c>
      <c r="BF25" s="74">
        <f t="shared" si="28"/>
        <v>10</v>
      </c>
      <c r="BG25" s="75">
        <v>0</v>
      </c>
      <c r="BH25" s="102">
        <v>2</v>
      </c>
      <c r="BI25" s="77">
        <f t="shared" si="43"/>
        <v>0</v>
      </c>
      <c r="BJ25" s="44">
        <f t="shared" si="30"/>
        <v>0</v>
      </c>
      <c r="BK25" s="78">
        <f t="shared" si="31"/>
        <v>81</v>
      </c>
      <c r="BL25" s="1"/>
    </row>
    <row r="26" ht="17.25">
      <c r="A26" s="35">
        <v>23</v>
      </c>
      <c r="B26" s="108" t="s">
        <v>86</v>
      </c>
      <c r="C26" s="37">
        <v>12529</v>
      </c>
      <c r="D26" s="38">
        <v>4</v>
      </c>
      <c r="E26" s="39">
        <v>6</v>
      </c>
      <c r="F26" s="40">
        <f t="shared" si="0"/>
        <v>66.700000000000003</v>
      </c>
      <c r="G26" s="41">
        <f t="shared" si="1"/>
        <v>8</v>
      </c>
      <c r="H26" s="42">
        <v>21</v>
      </c>
      <c r="I26" s="42">
        <v>18</v>
      </c>
      <c r="J26" s="43">
        <f t="shared" si="32"/>
        <v>85.700000000000003</v>
      </c>
      <c r="K26" s="44">
        <f t="shared" si="33"/>
        <v>8</v>
      </c>
      <c r="L26" s="80">
        <v>1928</v>
      </c>
      <c r="M26" s="80">
        <v>1952</v>
      </c>
      <c r="N26" s="47">
        <f t="shared" si="34"/>
        <v>98.800000000000011</v>
      </c>
      <c r="O26" s="48">
        <f t="shared" si="5"/>
        <v>10</v>
      </c>
      <c r="P26" s="91">
        <v>45</v>
      </c>
      <c r="Q26" s="50">
        <f t="shared" si="6"/>
        <v>3.5916673317902466</v>
      </c>
      <c r="R26" s="51">
        <f t="shared" si="7"/>
        <v>6</v>
      </c>
      <c r="S26" s="52">
        <v>31</v>
      </c>
      <c r="T26" s="53">
        <f t="shared" si="35"/>
        <v>45</v>
      </c>
      <c r="U26" s="54">
        <f t="shared" si="9"/>
        <v>68.890000000000001</v>
      </c>
      <c r="V26" s="55">
        <f t="shared" si="10"/>
        <v>5</v>
      </c>
      <c r="W26" s="96">
        <v>0</v>
      </c>
      <c r="X26" s="110">
        <v>202</v>
      </c>
      <c r="Y26" s="54">
        <f t="shared" si="11"/>
        <v>0</v>
      </c>
      <c r="Z26" s="58">
        <f t="shared" si="12"/>
        <v>0</v>
      </c>
      <c r="AA26" s="53">
        <f t="shared" si="36"/>
        <v>45</v>
      </c>
      <c r="AB26" s="59">
        <f t="shared" si="37"/>
        <v>247</v>
      </c>
      <c r="AC26" s="50">
        <f t="shared" si="15"/>
        <v>18.219999999999999</v>
      </c>
      <c r="AD26" s="58">
        <f t="shared" si="16"/>
        <v>5</v>
      </c>
      <c r="AE26" s="93">
        <v>25</v>
      </c>
      <c r="AF26" s="61">
        <v>24</v>
      </c>
      <c r="AG26" s="62">
        <f t="shared" si="17"/>
        <v>96</v>
      </c>
      <c r="AH26" s="44">
        <f t="shared" si="18"/>
        <v>9</v>
      </c>
      <c r="AI26" s="63">
        <v>4</v>
      </c>
      <c r="AJ26" s="64">
        <v>4</v>
      </c>
      <c r="AK26" s="50">
        <f t="shared" si="38"/>
        <v>100</v>
      </c>
      <c r="AL26" s="58">
        <f t="shared" si="20"/>
        <v>10</v>
      </c>
      <c r="AM26" s="65">
        <v>12011850.050000001</v>
      </c>
      <c r="AN26" s="66">
        <v>2682</v>
      </c>
      <c r="AO26" s="65">
        <v>11620334.790000003</v>
      </c>
      <c r="AP26" s="66">
        <v>2579</v>
      </c>
      <c r="AQ26" s="67">
        <v>23</v>
      </c>
      <c r="AR26" s="68">
        <v>0.98999999999999999</v>
      </c>
      <c r="AS26" s="69">
        <f t="shared" si="39"/>
        <v>99</v>
      </c>
      <c r="AT26" s="58">
        <f t="shared" si="22"/>
        <v>10</v>
      </c>
      <c r="AU26" s="70">
        <v>19</v>
      </c>
      <c r="AV26" s="90">
        <v>19</v>
      </c>
      <c r="AW26" s="70">
        <f t="shared" si="40"/>
        <v>1</v>
      </c>
      <c r="AX26" s="58">
        <f t="shared" si="24"/>
        <v>10</v>
      </c>
      <c r="AY26" s="72">
        <v>10818</v>
      </c>
      <c r="AZ26" s="72">
        <v>12529</v>
      </c>
      <c r="BA26" s="73">
        <f t="shared" si="41"/>
        <v>86.300000000000011</v>
      </c>
      <c r="BB26" s="74">
        <f t="shared" si="26"/>
        <v>3</v>
      </c>
      <c r="BC26" s="102">
        <v>11</v>
      </c>
      <c r="BD26" s="102">
        <v>11</v>
      </c>
      <c r="BE26" s="76">
        <f t="shared" si="42"/>
        <v>100</v>
      </c>
      <c r="BF26" s="74">
        <f t="shared" si="28"/>
        <v>10</v>
      </c>
      <c r="BG26" s="75">
        <v>0</v>
      </c>
      <c r="BH26" s="103">
        <v>11</v>
      </c>
      <c r="BI26" s="77">
        <f t="shared" si="43"/>
        <v>0</v>
      </c>
      <c r="BJ26" s="44">
        <f t="shared" si="30"/>
        <v>0</v>
      </c>
      <c r="BK26" s="78">
        <f t="shared" si="31"/>
        <v>94</v>
      </c>
      <c r="BL26" s="1"/>
    </row>
    <row r="27" ht="17.25">
      <c r="A27" s="35">
        <v>24</v>
      </c>
      <c r="B27" s="36" t="s">
        <v>87</v>
      </c>
      <c r="C27" s="37">
        <v>15587</v>
      </c>
      <c r="D27" s="38">
        <v>1</v>
      </c>
      <c r="E27" s="39">
        <v>6</v>
      </c>
      <c r="F27" s="40">
        <f t="shared" si="0"/>
        <v>16.699999999999999</v>
      </c>
      <c r="G27" s="41">
        <f t="shared" si="1"/>
        <v>3</v>
      </c>
      <c r="H27" s="42">
        <v>35</v>
      </c>
      <c r="I27" s="42">
        <v>3</v>
      </c>
      <c r="J27" s="79">
        <f t="shared" si="32"/>
        <v>8.5999999999999996</v>
      </c>
      <c r="K27" s="44">
        <f t="shared" si="33"/>
        <v>2</v>
      </c>
      <c r="L27" s="80">
        <v>538</v>
      </c>
      <c r="M27" s="80">
        <v>1924</v>
      </c>
      <c r="N27" s="82">
        <f t="shared" si="34"/>
        <v>28</v>
      </c>
      <c r="O27" s="48">
        <f t="shared" si="5"/>
        <v>3</v>
      </c>
      <c r="P27" s="91">
        <v>71</v>
      </c>
      <c r="Q27" s="50">
        <f t="shared" si="6"/>
        <v>4.5550779495733629</v>
      </c>
      <c r="R27" s="51">
        <f t="shared" si="7"/>
        <v>6</v>
      </c>
      <c r="S27" s="91">
        <v>38</v>
      </c>
      <c r="T27" s="53">
        <f t="shared" si="35"/>
        <v>71</v>
      </c>
      <c r="U27" s="54">
        <f t="shared" si="9"/>
        <v>53.520000000000003</v>
      </c>
      <c r="V27" s="55">
        <f t="shared" si="10"/>
        <v>3</v>
      </c>
      <c r="W27" s="96">
        <v>0</v>
      </c>
      <c r="X27" s="111">
        <v>599</v>
      </c>
      <c r="Y27" s="54">
        <f t="shared" si="11"/>
        <v>0</v>
      </c>
      <c r="Z27" s="58">
        <f t="shared" si="12"/>
        <v>0</v>
      </c>
      <c r="AA27" s="53">
        <f t="shared" si="36"/>
        <v>71</v>
      </c>
      <c r="AB27" s="59">
        <f t="shared" si="37"/>
        <v>670</v>
      </c>
      <c r="AC27" s="50">
        <f t="shared" si="15"/>
        <v>10.6</v>
      </c>
      <c r="AD27" s="58">
        <f t="shared" si="16"/>
        <v>4</v>
      </c>
      <c r="AE27" s="87">
        <v>32</v>
      </c>
      <c r="AF27" s="61">
        <v>30</v>
      </c>
      <c r="AG27" s="62">
        <f t="shared" si="17"/>
        <v>93.75</v>
      </c>
      <c r="AH27" s="44">
        <f t="shared" si="18"/>
        <v>8</v>
      </c>
      <c r="AI27" s="64">
        <v>7</v>
      </c>
      <c r="AJ27" s="63">
        <v>2</v>
      </c>
      <c r="AK27" s="50">
        <f t="shared" si="38"/>
        <v>28.57</v>
      </c>
      <c r="AL27" s="58">
        <f t="shared" si="20"/>
        <v>3</v>
      </c>
      <c r="AM27" s="88">
        <v>20765916.430000011</v>
      </c>
      <c r="AN27" s="67">
        <v>1619</v>
      </c>
      <c r="AO27" s="88">
        <v>11761277.449999997</v>
      </c>
      <c r="AP27" s="67">
        <v>1523</v>
      </c>
      <c r="AQ27" s="66">
        <v>4</v>
      </c>
      <c r="AR27" s="89">
        <v>1</v>
      </c>
      <c r="AS27" s="69">
        <f t="shared" si="39"/>
        <v>100</v>
      </c>
      <c r="AT27" s="58">
        <f t="shared" si="22"/>
        <v>10</v>
      </c>
      <c r="AU27" s="90">
        <v>8</v>
      </c>
      <c r="AV27" s="70">
        <v>8</v>
      </c>
      <c r="AW27" s="90">
        <f t="shared" si="40"/>
        <v>1</v>
      </c>
      <c r="AX27" s="58">
        <f t="shared" si="24"/>
        <v>10</v>
      </c>
      <c r="AY27" s="72">
        <v>15044</v>
      </c>
      <c r="AZ27" s="72">
        <v>15587</v>
      </c>
      <c r="BA27" s="73">
        <f t="shared" si="41"/>
        <v>96.5</v>
      </c>
      <c r="BB27" s="74">
        <f t="shared" si="26"/>
        <v>8</v>
      </c>
      <c r="BC27" s="102">
        <v>9</v>
      </c>
      <c r="BD27" s="102">
        <v>9</v>
      </c>
      <c r="BE27" s="76">
        <f t="shared" si="42"/>
        <v>100</v>
      </c>
      <c r="BF27" s="74">
        <f t="shared" si="28"/>
        <v>10</v>
      </c>
      <c r="BG27" s="75">
        <v>0</v>
      </c>
      <c r="BH27" s="102">
        <v>9</v>
      </c>
      <c r="BI27" s="77">
        <f t="shared" si="43"/>
        <v>0</v>
      </c>
      <c r="BJ27" s="44">
        <f t="shared" si="30"/>
        <v>0</v>
      </c>
      <c r="BK27" s="78">
        <f t="shared" si="31"/>
        <v>70</v>
      </c>
      <c r="BL27" s="1"/>
    </row>
    <row r="28" ht="15.75" customHeight="1">
      <c r="A28" s="35">
        <v>25</v>
      </c>
      <c r="B28" s="36" t="s">
        <v>88</v>
      </c>
      <c r="C28" s="37">
        <v>16088</v>
      </c>
      <c r="D28" s="38">
        <v>4</v>
      </c>
      <c r="E28" s="39">
        <v>6</v>
      </c>
      <c r="F28" s="40">
        <f t="shared" si="0"/>
        <v>66.700000000000003</v>
      </c>
      <c r="G28" s="41">
        <f t="shared" si="1"/>
        <v>8</v>
      </c>
      <c r="H28" s="42">
        <v>30</v>
      </c>
      <c r="I28" s="42">
        <v>30</v>
      </c>
      <c r="J28" s="43">
        <f t="shared" si="32"/>
        <v>100</v>
      </c>
      <c r="K28" s="44">
        <f t="shared" si="33"/>
        <v>10</v>
      </c>
      <c r="L28" s="80">
        <v>2972</v>
      </c>
      <c r="M28" s="80">
        <v>3008</v>
      </c>
      <c r="N28" s="47">
        <f t="shared" si="34"/>
        <v>98.800000000000011</v>
      </c>
      <c r="O28" s="48">
        <f t="shared" si="5"/>
        <v>10</v>
      </c>
      <c r="P28" s="91">
        <v>164</v>
      </c>
      <c r="Q28" s="50">
        <f t="shared" si="6"/>
        <v>10.193933366484336</v>
      </c>
      <c r="R28" s="51">
        <f t="shared" si="7"/>
        <v>10</v>
      </c>
      <c r="S28" s="52">
        <v>148</v>
      </c>
      <c r="T28" s="53">
        <f t="shared" si="35"/>
        <v>164</v>
      </c>
      <c r="U28" s="54">
        <f t="shared" si="9"/>
        <v>90.239999999999995</v>
      </c>
      <c r="V28" s="55">
        <f t="shared" si="10"/>
        <v>9</v>
      </c>
      <c r="W28" s="96">
        <v>0</v>
      </c>
      <c r="X28" s="57">
        <v>218</v>
      </c>
      <c r="Y28" s="54">
        <f t="shared" si="11"/>
        <v>0</v>
      </c>
      <c r="Z28" s="58">
        <f t="shared" si="12"/>
        <v>0</v>
      </c>
      <c r="AA28" s="53">
        <f t="shared" si="36"/>
        <v>164</v>
      </c>
      <c r="AB28" s="59">
        <f t="shared" si="37"/>
        <v>382</v>
      </c>
      <c r="AC28" s="50">
        <f t="shared" si="15"/>
        <v>42.93</v>
      </c>
      <c r="AD28" s="58">
        <f t="shared" si="16"/>
        <v>10</v>
      </c>
      <c r="AE28" s="93">
        <v>24</v>
      </c>
      <c r="AF28" s="61">
        <v>24</v>
      </c>
      <c r="AG28" s="62">
        <f t="shared" si="17"/>
        <v>100</v>
      </c>
      <c r="AH28" s="44">
        <f t="shared" si="18"/>
        <v>10</v>
      </c>
      <c r="AI28" s="63">
        <v>14</v>
      </c>
      <c r="AJ28" s="64">
        <v>11</v>
      </c>
      <c r="AK28" s="50">
        <f t="shared" si="38"/>
        <v>78.570000000000007</v>
      </c>
      <c r="AL28" s="58">
        <f t="shared" si="20"/>
        <v>8</v>
      </c>
      <c r="AM28" s="65">
        <v>35807785.040000029</v>
      </c>
      <c r="AN28" s="66">
        <v>4398</v>
      </c>
      <c r="AO28" s="65">
        <v>22288395.960000008</v>
      </c>
      <c r="AP28" s="66">
        <v>3137</v>
      </c>
      <c r="AQ28" s="67">
        <v>4</v>
      </c>
      <c r="AR28" s="68">
        <v>1</v>
      </c>
      <c r="AS28" s="69">
        <f t="shared" si="39"/>
        <v>100</v>
      </c>
      <c r="AT28" s="58">
        <f t="shared" si="22"/>
        <v>10</v>
      </c>
      <c r="AU28" s="70">
        <v>6</v>
      </c>
      <c r="AV28" s="90">
        <v>6</v>
      </c>
      <c r="AW28" s="70">
        <f t="shared" si="40"/>
        <v>1</v>
      </c>
      <c r="AX28" s="58">
        <f t="shared" si="24"/>
        <v>10</v>
      </c>
      <c r="AY28" s="72">
        <v>15586</v>
      </c>
      <c r="AZ28" s="72">
        <v>16088</v>
      </c>
      <c r="BA28" s="73">
        <f t="shared" si="41"/>
        <v>96.900000000000006</v>
      </c>
      <c r="BB28" s="74">
        <f t="shared" si="26"/>
        <v>8</v>
      </c>
      <c r="BC28" s="102">
        <v>6</v>
      </c>
      <c r="BD28" s="102">
        <v>6</v>
      </c>
      <c r="BE28" s="76">
        <f t="shared" si="42"/>
        <v>100</v>
      </c>
      <c r="BF28" s="74">
        <f t="shared" si="28"/>
        <v>10</v>
      </c>
      <c r="BG28" s="75">
        <v>0</v>
      </c>
      <c r="BH28" s="103">
        <v>6</v>
      </c>
      <c r="BI28" s="77">
        <f t="shared" si="43"/>
        <v>0</v>
      </c>
      <c r="BJ28" s="44">
        <f t="shared" si="30"/>
        <v>0</v>
      </c>
      <c r="BK28" s="78">
        <f t="shared" si="31"/>
        <v>113</v>
      </c>
      <c r="BL28" s="1"/>
    </row>
    <row r="29" ht="17.25">
      <c r="A29" s="35">
        <v>26</v>
      </c>
      <c r="B29" s="36" t="s">
        <v>89</v>
      </c>
      <c r="C29" s="37">
        <v>11529</v>
      </c>
      <c r="D29" s="38">
        <v>4</v>
      </c>
      <c r="E29" s="39">
        <v>6</v>
      </c>
      <c r="F29" s="40">
        <f t="shared" si="0"/>
        <v>66.700000000000003</v>
      </c>
      <c r="G29" s="41">
        <f t="shared" si="1"/>
        <v>8</v>
      </c>
      <c r="H29" s="42">
        <v>28</v>
      </c>
      <c r="I29" s="42">
        <v>28</v>
      </c>
      <c r="J29" s="79">
        <f t="shared" si="32"/>
        <v>100</v>
      </c>
      <c r="K29" s="44">
        <f t="shared" si="33"/>
        <v>10</v>
      </c>
      <c r="L29" s="80">
        <v>2212</v>
      </c>
      <c r="M29" s="80">
        <v>2226</v>
      </c>
      <c r="N29" s="82">
        <f t="shared" si="34"/>
        <v>99.400000000000006</v>
      </c>
      <c r="O29" s="48">
        <f t="shared" si="5"/>
        <v>10</v>
      </c>
      <c r="P29" s="91">
        <v>281</v>
      </c>
      <c r="Q29" s="50">
        <f t="shared" si="6"/>
        <v>24.373319455286669</v>
      </c>
      <c r="R29" s="51">
        <f t="shared" si="7"/>
        <v>10</v>
      </c>
      <c r="S29" s="91">
        <v>256</v>
      </c>
      <c r="T29" s="53">
        <f t="shared" si="35"/>
        <v>281</v>
      </c>
      <c r="U29" s="54">
        <f t="shared" si="9"/>
        <v>91.100000000000009</v>
      </c>
      <c r="V29" s="55">
        <f t="shared" si="10"/>
        <v>9</v>
      </c>
      <c r="W29" s="96">
        <v>0</v>
      </c>
      <c r="X29" s="104">
        <v>130</v>
      </c>
      <c r="Y29" s="54">
        <f t="shared" si="11"/>
        <v>0</v>
      </c>
      <c r="Z29" s="58">
        <f t="shared" si="12"/>
        <v>0</v>
      </c>
      <c r="AA29" s="53">
        <f t="shared" si="36"/>
        <v>281</v>
      </c>
      <c r="AB29" s="59">
        <f t="shared" si="37"/>
        <v>411</v>
      </c>
      <c r="AC29" s="50">
        <f t="shared" si="15"/>
        <v>68.370000000000005</v>
      </c>
      <c r="AD29" s="58">
        <f t="shared" si="16"/>
        <v>10</v>
      </c>
      <c r="AE29" s="87">
        <v>27</v>
      </c>
      <c r="AF29" s="61">
        <v>24</v>
      </c>
      <c r="AG29" s="62">
        <f t="shared" si="17"/>
        <v>88.890000000000001</v>
      </c>
      <c r="AH29" s="44">
        <f t="shared" si="18"/>
        <v>6</v>
      </c>
      <c r="AI29" s="64">
        <v>21</v>
      </c>
      <c r="AJ29" s="63">
        <v>21</v>
      </c>
      <c r="AK29" s="50">
        <f t="shared" si="38"/>
        <v>100</v>
      </c>
      <c r="AL29" s="58">
        <f t="shared" si="20"/>
        <v>10</v>
      </c>
      <c r="AM29" s="88">
        <v>47148220.239999965</v>
      </c>
      <c r="AN29" s="67">
        <v>3360</v>
      </c>
      <c r="AO29" s="88">
        <v>21960312.800000016</v>
      </c>
      <c r="AP29" s="67">
        <v>1784</v>
      </c>
      <c r="AQ29" s="66">
        <v>6</v>
      </c>
      <c r="AR29" s="89">
        <v>0.88</v>
      </c>
      <c r="AS29" s="69">
        <f t="shared" si="39"/>
        <v>88</v>
      </c>
      <c r="AT29" s="58">
        <f t="shared" si="22"/>
        <v>9</v>
      </c>
      <c r="AU29" s="90">
        <v>9</v>
      </c>
      <c r="AV29" s="70">
        <v>9</v>
      </c>
      <c r="AW29" s="90">
        <f t="shared" si="40"/>
        <v>1</v>
      </c>
      <c r="AX29" s="58">
        <f t="shared" si="24"/>
        <v>10</v>
      </c>
      <c r="AY29" s="72">
        <v>10935</v>
      </c>
      <c r="AZ29" s="72">
        <v>11529</v>
      </c>
      <c r="BA29" s="73">
        <f t="shared" si="41"/>
        <v>94.800000000000011</v>
      </c>
      <c r="BB29" s="74">
        <f t="shared" si="26"/>
        <v>7</v>
      </c>
      <c r="BC29" s="102">
        <v>5</v>
      </c>
      <c r="BD29" s="102">
        <v>5</v>
      </c>
      <c r="BE29" s="76">
        <f t="shared" si="42"/>
        <v>100</v>
      </c>
      <c r="BF29" s="74">
        <f t="shared" si="28"/>
        <v>10</v>
      </c>
      <c r="BG29" s="75">
        <v>0</v>
      </c>
      <c r="BH29" s="102">
        <v>5</v>
      </c>
      <c r="BI29" s="77">
        <f t="shared" si="43"/>
        <v>0</v>
      </c>
      <c r="BJ29" s="44">
        <f t="shared" si="30"/>
        <v>0</v>
      </c>
      <c r="BK29" s="78">
        <f t="shared" si="31"/>
        <v>109</v>
      </c>
      <c r="BL29" s="1"/>
    </row>
    <row r="30" ht="16.5" customHeight="1">
      <c r="A30" s="35">
        <v>27</v>
      </c>
      <c r="B30" s="36" t="s">
        <v>90</v>
      </c>
      <c r="C30" s="37">
        <v>39487</v>
      </c>
      <c r="D30" s="38">
        <v>5</v>
      </c>
      <c r="E30" s="39">
        <v>6</v>
      </c>
      <c r="F30" s="40">
        <f t="shared" si="0"/>
        <v>83.300000000000011</v>
      </c>
      <c r="G30" s="41">
        <f t="shared" si="1"/>
        <v>10</v>
      </c>
      <c r="H30" s="42">
        <v>48</v>
      </c>
      <c r="I30" s="42">
        <v>34</v>
      </c>
      <c r="J30" s="43">
        <f t="shared" si="32"/>
        <v>70.799999999999997</v>
      </c>
      <c r="K30" s="44">
        <f t="shared" si="33"/>
        <v>8</v>
      </c>
      <c r="L30" s="80">
        <v>737</v>
      </c>
      <c r="M30" s="80">
        <v>2983</v>
      </c>
      <c r="N30" s="47">
        <f t="shared" si="34"/>
        <v>24.700000000000003</v>
      </c>
      <c r="O30" s="48">
        <f t="shared" si="5"/>
        <v>3</v>
      </c>
      <c r="P30" s="91">
        <v>164</v>
      </c>
      <c r="Q30" s="50">
        <f t="shared" si="6"/>
        <v>4.1532656317268977</v>
      </c>
      <c r="R30" s="51">
        <f t="shared" si="7"/>
        <v>6</v>
      </c>
      <c r="S30" s="52">
        <v>132</v>
      </c>
      <c r="T30" s="53">
        <f t="shared" si="35"/>
        <v>164</v>
      </c>
      <c r="U30" s="54">
        <f t="shared" si="9"/>
        <v>80.489999999999995</v>
      </c>
      <c r="V30" s="55">
        <f t="shared" si="10"/>
        <v>7</v>
      </c>
      <c r="W30" s="96">
        <v>0</v>
      </c>
      <c r="X30" s="57">
        <v>1259</v>
      </c>
      <c r="Y30" s="54">
        <f t="shared" si="11"/>
        <v>0</v>
      </c>
      <c r="Z30" s="58">
        <f t="shared" si="12"/>
        <v>0</v>
      </c>
      <c r="AA30" s="53">
        <f t="shared" si="36"/>
        <v>164</v>
      </c>
      <c r="AB30" s="59">
        <f t="shared" si="37"/>
        <v>1423</v>
      </c>
      <c r="AC30" s="50">
        <f t="shared" si="15"/>
        <v>11.52</v>
      </c>
      <c r="AD30" s="58">
        <f t="shared" si="16"/>
        <v>4</v>
      </c>
      <c r="AE30" s="93">
        <v>31</v>
      </c>
      <c r="AF30" s="61">
        <v>28</v>
      </c>
      <c r="AG30" s="62">
        <f t="shared" si="17"/>
        <v>90.320000000000007</v>
      </c>
      <c r="AH30" s="44">
        <f t="shared" si="18"/>
        <v>7</v>
      </c>
      <c r="AI30" s="63">
        <v>17</v>
      </c>
      <c r="AJ30" s="64">
        <v>16</v>
      </c>
      <c r="AK30" s="50">
        <f t="shared" si="38"/>
        <v>94.120000000000005</v>
      </c>
      <c r="AL30" s="58">
        <f t="shared" si="20"/>
        <v>9</v>
      </c>
      <c r="AM30" s="65">
        <v>22691217.760000017</v>
      </c>
      <c r="AN30" s="66">
        <v>3407</v>
      </c>
      <c r="AO30" s="65">
        <v>13073381.360000024</v>
      </c>
      <c r="AP30" s="66">
        <v>3127</v>
      </c>
      <c r="AQ30" s="67">
        <v>16</v>
      </c>
      <c r="AR30" s="68">
        <v>0.93000000000000005</v>
      </c>
      <c r="AS30" s="69">
        <f t="shared" si="39"/>
        <v>93</v>
      </c>
      <c r="AT30" s="58">
        <f t="shared" si="22"/>
        <v>9</v>
      </c>
      <c r="AU30" s="70">
        <v>12</v>
      </c>
      <c r="AV30" s="90">
        <v>12</v>
      </c>
      <c r="AW30" s="70">
        <f t="shared" si="40"/>
        <v>1</v>
      </c>
      <c r="AX30" s="58">
        <f t="shared" si="24"/>
        <v>10</v>
      </c>
      <c r="AY30" s="72">
        <v>38926</v>
      </c>
      <c r="AZ30" s="72">
        <v>39487</v>
      </c>
      <c r="BA30" s="73">
        <f t="shared" si="41"/>
        <v>98.600000000000009</v>
      </c>
      <c r="BB30" s="74">
        <f t="shared" si="26"/>
        <v>9</v>
      </c>
      <c r="BC30" s="102">
        <v>15</v>
      </c>
      <c r="BD30" s="102">
        <v>15</v>
      </c>
      <c r="BE30" s="76">
        <f t="shared" si="42"/>
        <v>100</v>
      </c>
      <c r="BF30" s="74">
        <f t="shared" si="28"/>
        <v>10</v>
      </c>
      <c r="BG30" s="75">
        <v>1</v>
      </c>
      <c r="BH30" s="103">
        <v>15</v>
      </c>
      <c r="BI30" s="77">
        <f t="shared" si="43"/>
        <v>6.7000000000000002</v>
      </c>
      <c r="BJ30" s="44">
        <f t="shared" si="30"/>
        <v>2</v>
      </c>
      <c r="BK30" s="78">
        <f t="shared" si="31"/>
        <v>94</v>
      </c>
      <c r="BL30" s="1"/>
    </row>
    <row r="31" ht="17.25">
      <c r="A31" s="35">
        <v>28</v>
      </c>
      <c r="B31" s="36" t="s">
        <v>91</v>
      </c>
      <c r="C31" s="37">
        <v>12153</v>
      </c>
      <c r="D31" s="38">
        <v>4</v>
      </c>
      <c r="E31" s="39">
        <v>6</v>
      </c>
      <c r="F31" s="40">
        <f t="shared" si="0"/>
        <v>66.700000000000003</v>
      </c>
      <c r="G31" s="41">
        <f t="shared" si="1"/>
        <v>8</v>
      </c>
      <c r="H31" s="42">
        <v>4</v>
      </c>
      <c r="I31" s="42">
        <v>3</v>
      </c>
      <c r="J31" s="79">
        <f t="shared" si="32"/>
        <v>75</v>
      </c>
      <c r="K31" s="44">
        <f t="shared" si="33"/>
        <v>8</v>
      </c>
      <c r="L31" s="80">
        <v>693</v>
      </c>
      <c r="M31" s="80">
        <v>786</v>
      </c>
      <c r="N31" s="82">
        <f t="shared" si="34"/>
        <v>88.200000000000003</v>
      </c>
      <c r="O31" s="48">
        <f t="shared" si="5"/>
        <v>9</v>
      </c>
      <c r="P31" s="91">
        <v>26</v>
      </c>
      <c r="Q31" s="50">
        <f t="shared" si="6"/>
        <v>2.1393894511643214</v>
      </c>
      <c r="R31" s="51">
        <f t="shared" si="7"/>
        <v>5</v>
      </c>
      <c r="S31" s="91">
        <v>24</v>
      </c>
      <c r="T31" s="53">
        <f t="shared" si="35"/>
        <v>26</v>
      </c>
      <c r="U31" s="54">
        <f t="shared" si="9"/>
        <v>92.310000000000002</v>
      </c>
      <c r="V31" s="55">
        <f t="shared" si="10"/>
        <v>9</v>
      </c>
      <c r="W31" s="56">
        <v>1</v>
      </c>
      <c r="X31" s="98">
        <v>85</v>
      </c>
      <c r="Y31" s="54">
        <f t="shared" si="11"/>
        <v>1.1799999999999999</v>
      </c>
      <c r="Z31" s="58">
        <f t="shared" si="12"/>
        <v>2</v>
      </c>
      <c r="AA31" s="53">
        <f t="shared" si="36"/>
        <v>26</v>
      </c>
      <c r="AB31" s="59">
        <f t="shared" si="37"/>
        <v>111</v>
      </c>
      <c r="AC31" s="50">
        <f t="shared" si="15"/>
        <v>23.420000000000002</v>
      </c>
      <c r="AD31" s="58">
        <f t="shared" si="16"/>
        <v>6</v>
      </c>
      <c r="AE31" s="87">
        <v>23</v>
      </c>
      <c r="AF31" s="61">
        <v>23</v>
      </c>
      <c r="AG31" s="62">
        <f t="shared" si="17"/>
        <v>100</v>
      </c>
      <c r="AH31" s="44">
        <f t="shared" si="18"/>
        <v>10</v>
      </c>
      <c r="AI31" s="64">
        <v>5</v>
      </c>
      <c r="AJ31" s="63">
        <v>5</v>
      </c>
      <c r="AK31" s="50">
        <f t="shared" si="38"/>
        <v>100</v>
      </c>
      <c r="AL31" s="58">
        <f t="shared" si="20"/>
        <v>10</v>
      </c>
      <c r="AM31" s="88">
        <v>15293934.430000002</v>
      </c>
      <c r="AN31" s="67">
        <v>407</v>
      </c>
      <c r="AO31" s="88">
        <v>12374062.809999999</v>
      </c>
      <c r="AP31" s="67">
        <v>374</v>
      </c>
      <c r="AQ31" s="66">
        <v>2</v>
      </c>
      <c r="AR31" s="89">
        <v>1</v>
      </c>
      <c r="AS31" s="69">
        <f t="shared" si="39"/>
        <v>100</v>
      </c>
      <c r="AT31" s="58">
        <f t="shared" si="22"/>
        <v>10</v>
      </c>
      <c r="AU31" s="90">
        <v>10</v>
      </c>
      <c r="AV31" s="70">
        <v>10</v>
      </c>
      <c r="AW31" s="90">
        <f t="shared" si="40"/>
        <v>1</v>
      </c>
      <c r="AX31" s="58">
        <f t="shared" si="24"/>
        <v>10</v>
      </c>
      <c r="AY31" s="72">
        <v>11983</v>
      </c>
      <c r="AZ31" s="72">
        <v>12153</v>
      </c>
      <c r="BA31" s="73">
        <f t="shared" si="41"/>
        <v>98.600000000000009</v>
      </c>
      <c r="BB31" s="74">
        <f t="shared" si="26"/>
        <v>9</v>
      </c>
      <c r="BC31" s="102">
        <v>5</v>
      </c>
      <c r="BD31" s="102">
        <v>5</v>
      </c>
      <c r="BE31" s="76">
        <f t="shared" si="42"/>
        <v>100</v>
      </c>
      <c r="BF31" s="74">
        <f t="shared" si="28"/>
        <v>10</v>
      </c>
      <c r="BG31" s="75">
        <v>0</v>
      </c>
      <c r="BH31" s="102">
        <v>5</v>
      </c>
      <c r="BI31" s="77">
        <f t="shared" si="43"/>
        <v>0</v>
      </c>
      <c r="BJ31" s="44">
        <f t="shared" si="30"/>
        <v>0</v>
      </c>
      <c r="BK31" s="78">
        <f t="shared" si="31"/>
        <v>106</v>
      </c>
      <c r="BL31" s="1"/>
    </row>
    <row r="32" ht="17.25">
      <c r="A32" s="35">
        <v>29</v>
      </c>
      <c r="B32" s="36" t="s">
        <v>92</v>
      </c>
      <c r="C32" s="37">
        <v>13073</v>
      </c>
      <c r="D32" s="38">
        <v>4</v>
      </c>
      <c r="E32" s="39">
        <v>6</v>
      </c>
      <c r="F32" s="40">
        <f t="shared" si="0"/>
        <v>66.700000000000003</v>
      </c>
      <c r="G32" s="41">
        <f t="shared" si="1"/>
        <v>8</v>
      </c>
      <c r="H32" s="42">
        <v>18</v>
      </c>
      <c r="I32" s="42">
        <v>18</v>
      </c>
      <c r="J32" s="43">
        <f t="shared" si="32"/>
        <v>100</v>
      </c>
      <c r="K32" s="44">
        <f t="shared" si="33"/>
        <v>10</v>
      </c>
      <c r="L32" s="80">
        <v>358</v>
      </c>
      <c r="M32" s="80">
        <v>2136</v>
      </c>
      <c r="N32" s="47">
        <f t="shared" si="34"/>
        <v>16.800000000000001</v>
      </c>
      <c r="O32" s="48">
        <f t="shared" si="5"/>
        <v>3</v>
      </c>
      <c r="P32" s="91">
        <v>160</v>
      </c>
      <c r="Q32" s="50">
        <f t="shared" si="6"/>
        <v>12.238965807389276</v>
      </c>
      <c r="R32" s="51">
        <f t="shared" si="7"/>
        <v>10</v>
      </c>
      <c r="S32" s="52">
        <v>152</v>
      </c>
      <c r="T32" s="53">
        <f t="shared" si="35"/>
        <v>160</v>
      </c>
      <c r="U32" s="54">
        <f t="shared" si="9"/>
        <v>95</v>
      </c>
      <c r="V32" s="58">
        <f t="shared" si="10"/>
        <v>10</v>
      </c>
      <c r="W32" s="106">
        <v>0</v>
      </c>
      <c r="X32" s="92">
        <v>163</v>
      </c>
      <c r="Y32" s="54">
        <f t="shared" si="11"/>
        <v>0</v>
      </c>
      <c r="Z32" s="58">
        <f t="shared" si="12"/>
        <v>0</v>
      </c>
      <c r="AA32" s="53">
        <f t="shared" si="36"/>
        <v>160</v>
      </c>
      <c r="AB32" s="59">
        <f t="shared" si="37"/>
        <v>323</v>
      </c>
      <c r="AC32" s="50">
        <f t="shared" si="15"/>
        <v>49.539999999999999</v>
      </c>
      <c r="AD32" s="58">
        <f t="shared" si="16"/>
        <v>10</v>
      </c>
      <c r="AE32" s="93">
        <v>30</v>
      </c>
      <c r="AF32" s="61">
        <v>30</v>
      </c>
      <c r="AG32" s="62">
        <f t="shared" si="17"/>
        <v>100</v>
      </c>
      <c r="AH32" s="44">
        <f t="shared" si="18"/>
        <v>10</v>
      </c>
      <c r="AI32" s="63">
        <v>33</v>
      </c>
      <c r="AJ32" s="64">
        <v>33</v>
      </c>
      <c r="AK32" s="50">
        <f t="shared" si="38"/>
        <v>100</v>
      </c>
      <c r="AL32" s="58">
        <f t="shared" si="20"/>
        <v>10</v>
      </c>
      <c r="AM32" s="65">
        <v>14948566.189999994</v>
      </c>
      <c r="AN32" s="66">
        <v>776</v>
      </c>
      <c r="AO32" s="65">
        <v>11640880.090000004</v>
      </c>
      <c r="AP32" s="66">
        <v>523</v>
      </c>
      <c r="AQ32" s="67">
        <v>11</v>
      </c>
      <c r="AR32" s="68">
        <v>1</v>
      </c>
      <c r="AS32" s="69">
        <f t="shared" si="39"/>
        <v>100</v>
      </c>
      <c r="AT32" s="58">
        <f t="shared" si="22"/>
        <v>10</v>
      </c>
      <c r="AU32" s="70">
        <v>10</v>
      </c>
      <c r="AV32" s="90">
        <v>10</v>
      </c>
      <c r="AW32" s="70">
        <f t="shared" si="40"/>
        <v>1</v>
      </c>
      <c r="AX32" s="58">
        <f t="shared" si="24"/>
        <v>10</v>
      </c>
      <c r="AY32" s="72">
        <v>12704</v>
      </c>
      <c r="AZ32" s="72">
        <v>13073</v>
      </c>
      <c r="BA32" s="73">
        <f t="shared" si="41"/>
        <v>97.200000000000003</v>
      </c>
      <c r="BB32" s="74">
        <f t="shared" si="26"/>
        <v>8</v>
      </c>
      <c r="BC32" s="102">
        <v>6</v>
      </c>
      <c r="BD32" s="102">
        <v>6</v>
      </c>
      <c r="BE32" s="76">
        <f t="shared" si="42"/>
        <v>100</v>
      </c>
      <c r="BF32" s="74">
        <f t="shared" si="28"/>
        <v>10</v>
      </c>
      <c r="BG32" s="75">
        <v>0</v>
      </c>
      <c r="BH32" s="103">
        <v>6</v>
      </c>
      <c r="BI32" s="77">
        <f t="shared" si="43"/>
        <v>0</v>
      </c>
      <c r="BJ32" s="44">
        <f t="shared" si="30"/>
        <v>0</v>
      </c>
      <c r="BK32" s="78">
        <f t="shared" si="31"/>
        <v>109</v>
      </c>
      <c r="BL32" s="1"/>
    </row>
    <row r="33" ht="17.25">
      <c r="A33" s="35">
        <v>30</v>
      </c>
      <c r="B33" s="36" t="s">
        <v>93</v>
      </c>
      <c r="C33" s="37">
        <v>12586</v>
      </c>
      <c r="D33" s="38">
        <v>2</v>
      </c>
      <c r="E33" s="39">
        <v>6</v>
      </c>
      <c r="F33" s="40">
        <f t="shared" si="0"/>
        <v>33.300000000000004</v>
      </c>
      <c r="G33" s="41">
        <f t="shared" si="1"/>
        <v>5</v>
      </c>
      <c r="H33" s="42">
        <v>31</v>
      </c>
      <c r="I33" s="42">
        <v>25</v>
      </c>
      <c r="J33" s="79">
        <f t="shared" si="32"/>
        <v>80.600000000000009</v>
      </c>
      <c r="K33" s="44">
        <f t="shared" si="33"/>
        <v>8</v>
      </c>
      <c r="L33" s="80">
        <v>0</v>
      </c>
      <c r="M33" s="80">
        <v>2091</v>
      </c>
      <c r="N33" s="82">
        <f t="shared" si="34"/>
        <v>0</v>
      </c>
      <c r="O33" s="48">
        <f t="shared" si="5"/>
        <v>0</v>
      </c>
      <c r="P33" s="91">
        <v>1067</v>
      </c>
      <c r="Q33" s="50">
        <f t="shared" si="6"/>
        <v>84.77673605593516</v>
      </c>
      <c r="R33" s="51">
        <f t="shared" si="7"/>
        <v>10</v>
      </c>
      <c r="S33" s="91">
        <v>1046</v>
      </c>
      <c r="T33" s="53">
        <f t="shared" si="35"/>
        <v>1067</v>
      </c>
      <c r="U33" s="54">
        <f t="shared" si="9"/>
        <v>98.030000000000001</v>
      </c>
      <c r="V33" s="55">
        <f t="shared" si="10"/>
        <v>10</v>
      </c>
      <c r="W33" s="56">
        <v>2</v>
      </c>
      <c r="X33" s="97">
        <v>141</v>
      </c>
      <c r="Y33" s="54">
        <f t="shared" si="11"/>
        <v>1.4199999999999999</v>
      </c>
      <c r="Z33" s="58">
        <f t="shared" si="12"/>
        <v>2</v>
      </c>
      <c r="AA33" s="53">
        <f t="shared" si="36"/>
        <v>1067</v>
      </c>
      <c r="AB33" s="59">
        <f t="shared" si="37"/>
        <v>1208</v>
      </c>
      <c r="AC33" s="50">
        <f t="shared" si="15"/>
        <v>88.329999999999998</v>
      </c>
      <c r="AD33" s="58">
        <f t="shared" si="16"/>
        <v>10</v>
      </c>
      <c r="AE33" s="87">
        <v>27</v>
      </c>
      <c r="AF33" s="61">
        <v>27</v>
      </c>
      <c r="AG33" s="62">
        <f t="shared" si="17"/>
        <v>100</v>
      </c>
      <c r="AH33" s="44">
        <f t="shared" si="18"/>
        <v>10</v>
      </c>
      <c r="AI33" s="64">
        <v>10</v>
      </c>
      <c r="AJ33" s="63">
        <v>2</v>
      </c>
      <c r="AK33" s="50">
        <f t="shared" si="38"/>
        <v>20</v>
      </c>
      <c r="AL33" s="58">
        <f t="shared" si="20"/>
        <v>3</v>
      </c>
      <c r="AM33" s="88">
        <v>20826883.629999977</v>
      </c>
      <c r="AN33" s="67">
        <v>2509</v>
      </c>
      <c r="AO33" s="88">
        <v>17224606.019999992</v>
      </c>
      <c r="AP33" s="67">
        <v>1927</v>
      </c>
      <c r="AQ33" s="66">
        <v>11</v>
      </c>
      <c r="AR33" s="89">
        <v>1</v>
      </c>
      <c r="AS33" s="69">
        <f t="shared" si="39"/>
        <v>100</v>
      </c>
      <c r="AT33" s="58">
        <f t="shared" si="22"/>
        <v>10</v>
      </c>
      <c r="AU33" s="90">
        <v>7</v>
      </c>
      <c r="AV33" s="70">
        <v>7</v>
      </c>
      <c r="AW33" s="90">
        <f t="shared" si="40"/>
        <v>1</v>
      </c>
      <c r="AX33" s="58">
        <f t="shared" si="24"/>
        <v>10</v>
      </c>
      <c r="AY33" s="72">
        <v>11788</v>
      </c>
      <c r="AZ33" s="72">
        <v>12586</v>
      </c>
      <c r="BA33" s="73">
        <f t="shared" si="41"/>
        <v>93.700000000000003</v>
      </c>
      <c r="BB33" s="74">
        <f t="shared" si="26"/>
        <v>6</v>
      </c>
      <c r="BC33" s="102">
        <v>7</v>
      </c>
      <c r="BD33" s="102">
        <v>7</v>
      </c>
      <c r="BE33" s="76">
        <f t="shared" si="42"/>
        <v>100</v>
      </c>
      <c r="BF33" s="74">
        <f t="shared" si="28"/>
        <v>10</v>
      </c>
      <c r="BG33" s="75">
        <v>0</v>
      </c>
      <c r="BH33" s="102">
        <v>7</v>
      </c>
      <c r="BI33" s="77">
        <f t="shared" si="43"/>
        <v>0</v>
      </c>
      <c r="BJ33" s="44">
        <f t="shared" si="30"/>
        <v>0</v>
      </c>
      <c r="BK33" s="78">
        <f t="shared" si="31"/>
        <v>94</v>
      </c>
      <c r="BL33" s="1"/>
    </row>
    <row r="34" ht="17.25">
      <c r="A34" s="35">
        <v>31</v>
      </c>
      <c r="B34" s="36" t="s">
        <v>94</v>
      </c>
      <c r="C34" s="37">
        <v>13320</v>
      </c>
      <c r="D34" s="38">
        <v>0</v>
      </c>
      <c r="E34" s="39">
        <v>6</v>
      </c>
      <c r="F34" s="40">
        <f t="shared" si="0"/>
        <v>0</v>
      </c>
      <c r="G34" s="41">
        <f t="shared" si="1"/>
        <v>0</v>
      </c>
      <c r="H34" s="42">
        <v>15</v>
      </c>
      <c r="I34" s="42">
        <v>10</v>
      </c>
      <c r="J34" s="43">
        <f t="shared" si="32"/>
        <v>66.700000000000003</v>
      </c>
      <c r="K34" s="44">
        <f t="shared" si="33"/>
        <v>8</v>
      </c>
      <c r="L34" s="80">
        <v>1</v>
      </c>
      <c r="M34" s="80">
        <v>1184</v>
      </c>
      <c r="N34" s="47">
        <f t="shared" si="34"/>
        <v>0.10000000000000001</v>
      </c>
      <c r="O34" s="48">
        <f t="shared" si="5"/>
        <v>0</v>
      </c>
      <c r="P34" s="91">
        <v>54</v>
      </c>
      <c r="Q34" s="50">
        <f t="shared" si="6"/>
        <v>4.0540540540540544</v>
      </c>
      <c r="R34" s="51">
        <f t="shared" si="7"/>
        <v>6</v>
      </c>
      <c r="S34" s="52">
        <v>52</v>
      </c>
      <c r="T34" s="53">
        <f t="shared" si="35"/>
        <v>54</v>
      </c>
      <c r="U34" s="54">
        <f t="shared" si="9"/>
        <v>96.299999999999997</v>
      </c>
      <c r="V34" s="58">
        <f t="shared" si="10"/>
        <v>10</v>
      </c>
      <c r="W34" s="106">
        <v>6</v>
      </c>
      <c r="X34" s="92">
        <v>181</v>
      </c>
      <c r="Y34" s="54">
        <f t="shared" si="11"/>
        <v>3.3100000000000001</v>
      </c>
      <c r="Z34" s="58">
        <f t="shared" si="12"/>
        <v>4</v>
      </c>
      <c r="AA34" s="53">
        <f t="shared" si="36"/>
        <v>54</v>
      </c>
      <c r="AB34" s="59">
        <f t="shared" si="37"/>
        <v>235</v>
      </c>
      <c r="AC34" s="50">
        <f t="shared" si="15"/>
        <v>22.98</v>
      </c>
      <c r="AD34" s="58">
        <f t="shared" si="16"/>
        <v>6</v>
      </c>
      <c r="AE34" s="93">
        <v>31</v>
      </c>
      <c r="AF34" s="61">
        <v>31</v>
      </c>
      <c r="AG34" s="62">
        <f t="shared" si="17"/>
        <v>100</v>
      </c>
      <c r="AH34" s="44">
        <f t="shared" si="18"/>
        <v>10</v>
      </c>
      <c r="AI34" s="63">
        <v>5</v>
      </c>
      <c r="AJ34" s="64">
        <v>5</v>
      </c>
      <c r="AK34" s="50">
        <f t="shared" si="38"/>
        <v>100</v>
      </c>
      <c r="AL34" s="58">
        <f t="shared" si="20"/>
        <v>10</v>
      </c>
      <c r="AM34" s="65">
        <v>18168013.880000006</v>
      </c>
      <c r="AN34" s="66">
        <v>1369</v>
      </c>
      <c r="AO34" s="65">
        <v>9099026.8900000006</v>
      </c>
      <c r="AP34" s="66">
        <v>992</v>
      </c>
      <c r="AQ34" s="67">
        <v>14</v>
      </c>
      <c r="AR34" s="68">
        <v>0.98999999999999999</v>
      </c>
      <c r="AS34" s="69">
        <f t="shared" si="39"/>
        <v>99</v>
      </c>
      <c r="AT34" s="58">
        <f t="shared" si="22"/>
        <v>10</v>
      </c>
      <c r="AU34" s="70">
        <v>12</v>
      </c>
      <c r="AV34" s="90">
        <v>12</v>
      </c>
      <c r="AW34" s="70">
        <f t="shared" si="40"/>
        <v>1</v>
      </c>
      <c r="AX34" s="58">
        <f t="shared" si="24"/>
        <v>10</v>
      </c>
      <c r="AY34" s="72">
        <v>12634</v>
      </c>
      <c r="AZ34" s="72">
        <v>13320</v>
      </c>
      <c r="BA34" s="73">
        <f t="shared" si="41"/>
        <v>94.800000000000011</v>
      </c>
      <c r="BB34" s="74">
        <f t="shared" si="26"/>
        <v>7</v>
      </c>
      <c r="BC34" s="102">
        <v>7</v>
      </c>
      <c r="BD34" s="102">
        <v>7</v>
      </c>
      <c r="BE34" s="76">
        <f t="shared" si="42"/>
        <v>100</v>
      </c>
      <c r="BF34" s="74">
        <f t="shared" si="28"/>
        <v>10</v>
      </c>
      <c r="BG34" s="75">
        <v>1</v>
      </c>
      <c r="BH34" s="103">
        <v>7</v>
      </c>
      <c r="BI34" s="77">
        <f t="shared" si="43"/>
        <v>14.300000000000001</v>
      </c>
      <c r="BJ34" s="44">
        <f t="shared" si="30"/>
        <v>3</v>
      </c>
      <c r="BK34" s="78">
        <f t="shared" si="31"/>
        <v>94</v>
      </c>
      <c r="BL34" s="1"/>
    </row>
    <row r="35" ht="17.25">
      <c r="A35" s="35">
        <v>32</v>
      </c>
      <c r="B35" s="36" t="s">
        <v>95</v>
      </c>
      <c r="C35" s="37">
        <v>7725</v>
      </c>
      <c r="D35" s="38">
        <v>4</v>
      </c>
      <c r="E35" s="39">
        <v>6</v>
      </c>
      <c r="F35" s="40">
        <f t="shared" si="0"/>
        <v>66.700000000000003</v>
      </c>
      <c r="G35" s="41">
        <f t="shared" si="1"/>
        <v>8</v>
      </c>
      <c r="H35" s="42">
        <v>8</v>
      </c>
      <c r="I35" s="42">
        <v>8</v>
      </c>
      <c r="J35" s="79">
        <f t="shared" si="32"/>
        <v>100</v>
      </c>
      <c r="K35" s="44">
        <f t="shared" si="33"/>
        <v>10</v>
      </c>
      <c r="L35" s="80">
        <v>2008</v>
      </c>
      <c r="M35" s="80">
        <v>2290</v>
      </c>
      <c r="N35" s="82">
        <f t="shared" si="34"/>
        <v>87.700000000000003</v>
      </c>
      <c r="O35" s="48">
        <f t="shared" si="5"/>
        <v>9</v>
      </c>
      <c r="P35" s="91">
        <v>21</v>
      </c>
      <c r="Q35" s="50">
        <f t="shared" si="6"/>
        <v>2.7184466019417477</v>
      </c>
      <c r="R35" s="51">
        <f t="shared" si="7"/>
        <v>5</v>
      </c>
      <c r="S35" s="91">
        <v>18</v>
      </c>
      <c r="T35" s="53">
        <f t="shared" si="35"/>
        <v>21</v>
      </c>
      <c r="U35" s="54">
        <f t="shared" si="9"/>
        <v>85.710000000000008</v>
      </c>
      <c r="V35" s="55">
        <f t="shared" si="10"/>
        <v>8</v>
      </c>
      <c r="W35" s="96">
        <v>0</v>
      </c>
      <c r="X35" s="97">
        <v>85</v>
      </c>
      <c r="Y35" s="54">
        <f t="shared" si="11"/>
        <v>0</v>
      </c>
      <c r="Z35" s="58">
        <f t="shared" si="12"/>
        <v>0</v>
      </c>
      <c r="AA35" s="53">
        <f t="shared" si="36"/>
        <v>21</v>
      </c>
      <c r="AB35" s="59">
        <f t="shared" si="37"/>
        <v>106</v>
      </c>
      <c r="AC35" s="50">
        <f t="shared" si="15"/>
        <v>19.809999999999999</v>
      </c>
      <c r="AD35" s="58">
        <f t="shared" si="16"/>
        <v>5</v>
      </c>
      <c r="AE35" s="87">
        <v>16</v>
      </c>
      <c r="AF35" s="61">
        <v>15</v>
      </c>
      <c r="AG35" s="62">
        <f t="shared" si="17"/>
        <v>93.75</v>
      </c>
      <c r="AH35" s="44">
        <f t="shared" si="18"/>
        <v>8</v>
      </c>
      <c r="AI35" s="64">
        <v>14</v>
      </c>
      <c r="AJ35" s="63">
        <v>12</v>
      </c>
      <c r="AK35" s="50">
        <f t="shared" si="38"/>
        <v>85.710000000000008</v>
      </c>
      <c r="AL35" s="58">
        <f t="shared" si="20"/>
        <v>9</v>
      </c>
      <c r="AM35" s="88">
        <v>8942063.6199999992</v>
      </c>
      <c r="AN35" s="67">
        <v>428</v>
      </c>
      <c r="AO35" s="88">
        <v>9070131.7199999988</v>
      </c>
      <c r="AP35" s="67">
        <v>380</v>
      </c>
      <c r="AQ35" s="66">
        <v>11</v>
      </c>
      <c r="AR35" s="89">
        <v>0.94999999999999996</v>
      </c>
      <c r="AS35" s="69">
        <f t="shared" si="39"/>
        <v>95</v>
      </c>
      <c r="AT35" s="58">
        <f t="shared" si="22"/>
        <v>10</v>
      </c>
      <c r="AU35" s="90">
        <v>5</v>
      </c>
      <c r="AV35" s="70">
        <v>5</v>
      </c>
      <c r="AW35" s="90">
        <f t="shared" si="40"/>
        <v>1</v>
      </c>
      <c r="AX35" s="58">
        <f t="shared" si="24"/>
        <v>10</v>
      </c>
      <c r="AY35" s="72">
        <v>7622</v>
      </c>
      <c r="AZ35" s="72">
        <v>7725</v>
      </c>
      <c r="BA35" s="73">
        <f t="shared" si="41"/>
        <v>98.700000000000003</v>
      </c>
      <c r="BB35" s="74">
        <f t="shared" si="26"/>
        <v>9</v>
      </c>
      <c r="BC35" s="102">
        <v>4</v>
      </c>
      <c r="BD35" s="102">
        <v>4</v>
      </c>
      <c r="BE35" s="76">
        <f t="shared" si="42"/>
        <v>100</v>
      </c>
      <c r="BF35" s="74">
        <f t="shared" si="28"/>
        <v>10</v>
      </c>
      <c r="BG35" s="75">
        <v>0</v>
      </c>
      <c r="BH35" s="102">
        <v>4</v>
      </c>
      <c r="BI35" s="77">
        <f t="shared" si="43"/>
        <v>0</v>
      </c>
      <c r="BJ35" s="44">
        <f t="shared" si="30"/>
        <v>0</v>
      </c>
      <c r="BK35" s="78">
        <f t="shared" si="31"/>
        <v>101</v>
      </c>
      <c r="BL35" s="1"/>
    </row>
    <row r="36" ht="17.25">
      <c r="A36" s="35">
        <v>33</v>
      </c>
      <c r="B36" s="36" t="s">
        <v>96</v>
      </c>
      <c r="C36" s="37">
        <v>20093</v>
      </c>
      <c r="D36" s="38">
        <v>4</v>
      </c>
      <c r="E36" s="39">
        <v>6</v>
      </c>
      <c r="F36" s="40">
        <f t="shared" si="0"/>
        <v>66.700000000000003</v>
      </c>
      <c r="G36" s="41">
        <f t="shared" si="1"/>
        <v>8</v>
      </c>
      <c r="H36" s="42">
        <v>25</v>
      </c>
      <c r="I36" s="42">
        <v>23</v>
      </c>
      <c r="J36" s="43">
        <f t="shared" si="32"/>
        <v>92</v>
      </c>
      <c r="K36" s="44">
        <f t="shared" si="33"/>
        <v>9</v>
      </c>
      <c r="L36" s="80">
        <v>1357</v>
      </c>
      <c r="M36" s="80">
        <v>2527</v>
      </c>
      <c r="N36" s="47">
        <f t="shared" si="34"/>
        <v>53.700000000000003</v>
      </c>
      <c r="O36" s="48">
        <f t="shared" si="5"/>
        <v>5</v>
      </c>
      <c r="P36" s="91">
        <v>50</v>
      </c>
      <c r="Q36" s="50">
        <f t="shared" si="6"/>
        <v>2.4884288060518589</v>
      </c>
      <c r="R36" s="51">
        <f t="shared" si="7"/>
        <v>5</v>
      </c>
      <c r="S36" s="52">
        <v>43</v>
      </c>
      <c r="T36" s="53">
        <f t="shared" si="35"/>
        <v>50</v>
      </c>
      <c r="U36" s="54">
        <f t="shared" si="9"/>
        <v>86</v>
      </c>
      <c r="V36" s="55">
        <f t="shared" si="10"/>
        <v>8</v>
      </c>
      <c r="W36" s="96">
        <v>35</v>
      </c>
      <c r="X36" s="104">
        <v>35</v>
      </c>
      <c r="Y36" s="54">
        <f>ROUND((W36/X36)*100,2)</f>
        <v>100</v>
      </c>
      <c r="Z36" s="58">
        <f t="shared" si="12"/>
        <v>10</v>
      </c>
      <c r="AA36" s="53">
        <f t="shared" si="36"/>
        <v>50</v>
      </c>
      <c r="AB36" s="59">
        <f t="shared" si="37"/>
        <v>85</v>
      </c>
      <c r="AC36" s="50">
        <f t="shared" si="15"/>
        <v>58.82</v>
      </c>
      <c r="AD36" s="58">
        <f t="shared" si="16"/>
        <v>10</v>
      </c>
      <c r="AE36" s="93">
        <v>27</v>
      </c>
      <c r="AF36" s="61">
        <v>2</v>
      </c>
      <c r="AG36" s="62">
        <f t="shared" si="17"/>
        <v>7.4100000000000001</v>
      </c>
      <c r="AH36" s="44">
        <f t="shared" si="18"/>
        <v>0</v>
      </c>
      <c r="AI36" s="63">
        <v>24</v>
      </c>
      <c r="AJ36" s="64">
        <v>21</v>
      </c>
      <c r="AK36" s="50">
        <f t="shared" si="38"/>
        <v>87.5</v>
      </c>
      <c r="AL36" s="58">
        <f t="shared" si="20"/>
        <v>9</v>
      </c>
      <c r="AM36" s="65">
        <v>8417670.9199999981</v>
      </c>
      <c r="AN36" s="66">
        <v>525</v>
      </c>
      <c r="AO36" s="65">
        <v>5956903.8799999971</v>
      </c>
      <c r="AP36" s="66">
        <v>313</v>
      </c>
      <c r="AQ36" s="67">
        <v>3</v>
      </c>
      <c r="AR36" s="68">
        <v>1</v>
      </c>
      <c r="AS36" s="69">
        <f t="shared" si="39"/>
        <v>100</v>
      </c>
      <c r="AT36" s="58">
        <f t="shared" si="22"/>
        <v>10</v>
      </c>
      <c r="AU36" s="70">
        <v>9</v>
      </c>
      <c r="AV36" s="90">
        <v>9</v>
      </c>
      <c r="AW36" s="70">
        <f t="shared" si="40"/>
        <v>1</v>
      </c>
      <c r="AX36" s="58">
        <f t="shared" si="24"/>
        <v>10</v>
      </c>
      <c r="AY36" s="72">
        <v>19512</v>
      </c>
      <c r="AZ36" s="72">
        <v>20093</v>
      </c>
      <c r="BA36" s="73">
        <f t="shared" si="41"/>
        <v>97.100000000000009</v>
      </c>
      <c r="BB36" s="74">
        <f t="shared" si="26"/>
        <v>8</v>
      </c>
      <c r="BC36" s="102">
        <v>6</v>
      </c>
      <c r="BD36" s="102">
        <v>6</v>
      </c>
      <c r="BE36" s="76">
        <f t="shared" si="42"/>
        <v>100</v>
      </c>
      <c r="BF36" s="74">
        <f t="shared" si="28"/>
        <v>10</v>
      </c>
      <c r="BG36" s="75">
        <v>1</v>
      </c>
      <c r="BH36" s="103">
        <v>6</v>
      </c>
      <c r="BI36" s="77">
        <f t="shared" si="43"/>
        <v>16.699999999999999</v>
      </c>
      <c r="BJ36" s="44">
        <f t="shared" si="30"/>
        <v>3</v>
      </c>
      <c r="BK36" s="78">
        <f t="shared" si="31"/>
        <v>105</v>
      </c>
      <c r="BL36" s="1"/>
    </row>
    <row r="37" ht="17.25">
      <c r="A37" s="35">
        <v>34</v>
      </c>
      <c r="B37" s="36" t="s">
        <v>97</v>
      </c>
      <c r="C37" s="37">
        <v>7907</v>
      </c>
      <c r="D37" s="38">
        <v>0</v>
      </c>
      <c r="E37" s="39">
        <v>6</v>
      </c>
      <c r="F37" s="40">
        <f t="shared" si="0"/>
        <v>0</v>
      </c>
      <c r="G37" s="41">
        <f t="shared" si="1"/>
        <v>0</v>
      </c>
      <c r="H37" s="42">
        <v>7</v>
      </c>
      <c r="I37" s="42">
        <v>5</v>
      </c>
      <c r="J37" s="79">
        <f t="shared" si="32"/>
        <v>71.400000000000006</v>
      </c>
      <c r="K37" s="44">
        <f t="shared" si="33"/>
        <v>8</v>
      </c>
      <c r="L37" s="80">
        <v>9</v>
      </c>
      <c r="M37" s="80">
        <v>364</v>
      </c>
      <c r="N37" s="82">
        <f t="shared" si="34"/>
        <v>2.5</v>
      </c>
      <c r="O37" s="48">
        <f t="shared" si="5"/>
        <v>1</v>
      </c>
      <c r="P37" s="91">
        <v>57</v>
      </c>
      <c r="Q37" s="50">
        <f t="shared" si="6"/>
        <v>7.2088023270519797</v>
      </c>
      <c r="R37" s="51">
        <f t="shared" si="7"/>
        <v>8</v>
      </c>
      <c r="S37" s="91">
        <v>55</v>
      </c>
      <c r="T37" s="53">
        <f t="shared" si="35"/>
        <v>57</v>
      </c>
      <c r="U37" s="54">
        <f t="shared" si="9"/>
        <v>96.490000000000009</v>
      </c>
      <c r="V37" s="55">
        <f t="shared" si="10"/>
        <v>10</v>
      </c>
      <c r="W37" s="96">
        <v>0</v>
      </c>
      <c r="X37" s="57">
        <v>193</v>
      </c>
      <c r="Y37" s="54">
        <f t="shared" si="11"/>
        <v>0</v>
      </c>
      <c r="Z37" s="58">
        <f t="shared" si="12"/>
        <v>0</v>
      </c>
      <c r="AA37" s="53">
        <f t="shared" si="36"/>
        <v>57</v>
      </c>
      <c r="AB37" s="59">
        <f t="shared" si="37"/>
        <v>250</v>
      </c>
      <c r="AC37" s="50">
        <f t="shared" si="15"/>
        <v>22.800000000000001</v>
      </c>
      <c r="AD37" s="58">
        <f t="shared" si="16"/>
        <v>6</v>
      </c>
      <c r="AE37" s="87">
        <v>28</v>
      </c>
      <c r="AF37" s="61">
        <v>26</v>
      </c>
      <c r="AG37" s="62">
        <f t="shared" si="17"/>
        <v>92.859999999999999</v>
      </c>
      <c r="AH37" s="44">
        <f t="shared" si="18"/>
        <v>7</v>
      </c>
      <c r="AI37" s="64">
        <v>11</v>
      </c>
      <c r="AJ37" s="63">
        <v>9</v>
      </c>
      <c r="AK37" s="50">
        <f t="shared" si="38"/>
        <v>81.820000000000007</v>
      </c>
      <c r="AL37" s="58">
        <f t="shared" si="20"/>
        <v>9</v>
      </c>
      <c r="AM37" s="88">
        <v>25227826.440000009</v>
      </c>
      <c r="AN37" s="67">
        <v>696</v>
      </c>
      <c r="AO37" s="88">
        <v>22755412.299999997</v>
      </c>
      <c r="AP37" s="67">
        <v>603</v>
      </c>
      <c r="AQ37" s="66">
        <v>10</v>
      </c>
      <c r="AR37" s="89">
        <v>1</v>
      </c>
      <c r="AS37" s="69">
        <f t="shared" si="39"/>
        <v>100</v>
      </c>
      <c r="AT37" s="58">
        <f t="shared" si="22"/>
        <v>10</v>
      </c>
      <c r="AU37" s="90">
        <v>7</v>
      </c>
      <c r="AV37" s="70">
        <v>7</v>
      </c>
      <c r="AW37" s="90">
        <f t="shared" si="40"/>
        <v>1</v>
      </c>
      <c r="AX37" s="58">
        <f t="shared" si="24"/>
        <v>10</v>
      </c>
      <c r="AY37" s="72">
        <v>7597</v>
      </c>
      <c r="AZ37" s="72">
        <v>7907</v>
      </c>
      <c r="BA37" s="73">
        <f t="shared" si="41"/>
        <v>96.100000000000009</v>
      </c>
      <c r="BB37" s="74">
        <f t="shared" si="26"/>
        <v>8</v>
      </c>
      <c r="BC37" s="102">
        <v>3</v>
      </c>
      <c r="BD37" s="102">
        <v>3</v>
      </c>
      <c r="BE37" s="76">
        <f t="shared" si="42"/>
        <v>100</v>
      </c>
      <c r="BF37" s="74">
        <f t="shared" si="28"/>
        <v>10</v>
      </c>
      <c r="BG37" s="75">
        <v>0</v>
      </c>
      <c r="BH37" s="102">
        <v>3</v>
      </c>
      <c r="BI37" s="77">
        <f t="shared" si="43"/>
        <v>0</v>
      </c>
      <c r="BJ37" s="44">
        <f t="shared" si="30"/>
        <v>0</v>
      </c>
      <c r="BK37" s="78">
        <f t="shared" si="31"/>
        <v>87</v>
      </c>
      <c r="BL37" s="1"/>
    </row>
    <row r="38" ht="17.25">
      <c r="A38" s="35">
        <v>35</v>
      </c>
      <c r="B38" s="36" t="s">
        <v>98</v>
      </c>
      <c r="C38" s="37">
        <v>9370</v>
      </c>
      <c r="D38" s="38">
        <v>3</v>
      </c>
      <c r="E38" s="39">
        <v>6</v>
      </c>
      <c r="F38" s="40">
        <f t="shared" si="0"/>
        <v>50</v>
      </c>
      <c r="G38" s="41">
        <f t="shared" si="1"/>
        <v>7</v>
      </c>
      <c r="H38" s="42">
        <v>5</v>
      </c>
      <c r="I38" s="42">
        <v>2</v>
      </c>
      <c r="J38" s="43">
        <f t="shared" si="32"/>
        <v>40</v>
      </c>
      <c r="K38" s="44">
        <f t="shared" si="33"/>
        <v>4</v>
      </c>
      <c r="L38" s="7">
        <v>484</v>
      </c>
      <c r="M38" s="112">
        <v>488</v>
      </c>
      <c r="N38" s="47">
        <f t="shared" si="34"/>
        <v>99.200000000000003</v>
      </c>
      <c r="O38" s="48">
        <f t="shared" si="5"/>
        <v>10</v>
      </c>
      <c r="P38" s="91">
        <v>19</v>
      </c>
      <c r="Q38" s="50">
        <f t="shared" si="6"/>
        <v>2.0277481323372468</v>
      </c>
      <c r="R38" s="51">
        <f t="shared" si="7"/>
        <v>5</v>
      </c>
      <c r="S38" s="52">
        <v>17</v>
      </c>
      <c r="T38" s="53">
        <f t="shared" si="35"/>
        <v>19</v>
      </c>
      <c r="U38" s="54">
        <f t="shared" si="9"/>
        <v>89.469999999999999</v>
      </c>
      <c r="V38" s="55">
        <f t="shared" si="10"/>
        <v>8</v>
      </c>
      <c r="W38" s="96">
        <v>0</v>
      </c>
      <c r="X38" s="104">
        <v>162</v>
      </c>
      <c r="Y38" s="54">
        <f t="shared" si="11"/>
        <v>0</v>
      </c>
      <c r="Z38" s="58">
        <f t="shared" si="12"/>
        <v>0</v>
      </c>
      <c r="AA38" s="53">
        <f t="shared" si="36"/>
        <v>19</v>
      </c>
      <c r="AB38" s="59">
        <f t="shared" si="37"/>
        <v>181</v>
      </c>
      <c r="AC38" s="50">
        <f t="shared" si="15"/>
        <v>10.5</v>
      </c>
      <c r="AD38" s="58">
        <f t="shared" si="16"/>
        <v>4</v>
      </c>
      <c r="AE38" s="93">
        <v>26</v>
      </c>
      <c r="AF38" s="61">
        <v>22</v>
      </c>
      <c r="AG38" s="62">
        <f t="shared" si="17"/>
        <v>84.620000000000005</v>
      </c>
      <c r="AH38" s="44">
        <f t="shared" si="18"/>
        <v>5</v>
      </c>
      <c r="AI38" s="63">
        <v>0</v>
      </c>
      <c r="AJ38" s="64">
        <v>0</v>
      </c>
      <c r="AK38" s="69">
        <v>0</v>
      </c>
      <c r="AL38" s="58">
        <f>IF(AK38&gt;=0,IF(AK38&gt;=1,IF(AK38&gt;=5,IF(AK38&gt;=10,IF(AK38&gt;=30,IF(AK38&gt;=50,IF(AK38&gt;=55,IF(AK38&gt;=60,IF(AK38&gt;=65,IF(AK38&gt;=80,IF(AK38&gt;=95,10,9),8),7),6),5),4),3),2),1),0),-1)</f>
        <v>0</v>
      </c>
      <c r="AM38" s="65">
        <v>8233768.179999995</v>
      </c>
      <c r="AN38" s="66">
        <v>846</v>
      </c>
      <c r="AO38" s="65">
        <v>5664225.2199999988</v>
      </c>
      <c r="AP38" s="66">
        <v>489</v>
      </c>
      <c r="AQ38" s="67">
        <v>8</v>
      </c>
      <c r="AR38" s="68">
        <v>0.96999999999999997</v>
      </c>
      <c r="AS38" s="69">
        <f t="shared" si="39"/>
        <v>97</v>
      </c>
      <c r="AT38" s="58">
        <f t="shared" si="22"/>
        <v>10</v>
      </c>
      <c r="AU38" s="70">
        <v>8</v>
      </c>
      <c r="AV38" s="90">
        <v>8</v>
      </c>
      <c r="AW38" s="70">
        <f t="shared" si="40"/>
        <v>1</v>
      </c>
      <c r="AX38" s="58">
        <f t="shared" si="24"/>
        <v>10</v>
      </c>
      <c r="AY38" s="72">
        <v>8753</v>
      </c>
      <c r="AZ38" s="72">
        <v>9370</v>
      </c>
      <c r="BA38" s="73">
        <f t="shared" si="41"/>
        <v>93.400000000000006</v>
      </c>
      <c r="BB38" s="74">
        <f t="shared" si="26"/>
        <v>6</v>
      </c>
      <c r="BC38" s="102">
        <v>11</v>
      </c>
      <c r="BD38" s="102">
        <v>11</v>
      </c>
      <c r="BE38" s="76">
        <f t="shared" si="42"/>
        <v>100</v>
      </c>
      <c r="BF38" s="74">
        <f t="shared" si="28"/>
        <v>10</v>
      </c>
      <c r="BG38" s="75">
        <v>1</v>
      </c>
      <c r="BH38" s="103">
        <v>11</v>
      </c>
      <c r="BI38" s="77">
        <f t="shared" si="43"/>
        <v>9.0999999999999996</v>
      </c>
      <c r="BJ38" s="44">
        <f t="shared" si="30"/>
        <v>2</v>
      </c>
      <c r="BK38" s="78">
        <f t="shared" si="31"/>
        <v>81</v>
      </c>
      <c r="BL38" s="1"/>
    </row>
    <row r="39" ht="17.25">
      <c r="A39" s="35">
        <v>36</v>
      </c>
      <c r="B39" s="36" t="s">
        <v>99</v>
      </c>
      <c r="C39" s="37">
        <v>18702</v>
      </c>
      <c r="D39" s="38">
        <v>1</v>
      </c>
      <c r="E39" s="39">
        <v>6</v>
      </c>
      <c r="F39" s="40">
        <f t="shared" si="0"/>
        <v>16.699999999999999</v>
      </c>
      <c r="G39" s="41">
        <f t="shared" si="1"/>
        <v>3</v>
      </c>
      <c r="H39" s="42">
        <v>31</v>
      </c>
      <c r="I39" s="42">
        <v>26</v>
      </c>
      <c r="J39" s="79">
        <f t="shared" si="32"/>
        <v>83.900000000000006</v>
      </c>
      <c r="K39" s="44">
        <f t="shared" si="33"/>
        <v>8</v>
      </c>
      <c r="L39" s="112">
        <v>1711</v>
      </c>
      <c r="M39" s="7">
        <v>1732</v>
      </c>
      <c r="N39" s="82">
        <f t="shared" si="34"/>
        <v>98.800000000000011</v>
      </c>
      <c r="O39" s="48">
        <f t="shared" si="5"/>
        <v>10</v>
      </c>
      <c r="P39" s="91">
        <v>20</v>
      </c>
      <c r="Q39" s="50">
        <f t="shared" si="6"/>
        <v>1.0694043417816275</v>
      </c>
      <c r="R39" s="51">
        <f t="shared" si="7"/>
        <v>4</v>
      </c>
      <c r="S39" s="91">
        <v>19</v>
      </c>
      <c r="T39" s="53">
        <f t="shared" si="35"/>
        <v>20</v>
      </c>
      <c r="U39" s="54">
        <f t="shared" si="9"/>
        <v>95</v>
      </c>
      <c r="V39" s="55">
        <f t="shared" si="10"/>
        <v>10</v>
      </c>
      <c r="W39" s="56">
        <v>0</v>
      </c>
      <c r="X39" s="97">
        <v>47</v>
      </c>
      <c r="Y39" s="54">
        <f t="shared" si="11"/>
        <v>0</v>
      </c>
      <c r="Z39" s="58">
        <f t="shared" si="12"/>
        <v>0</v>
      </c>
      <c r="AA39" s="53">
        <f t="shared" si="36"/>
        <v>20</v>
      </c>
      <c r="AB39" s="59">
        <f t="shared" si="37"/>
        <v>67</v>
      </c>
      <c r="AC39" s="50">
        <f t="shared" si="15"/>
        <v>29.850000000000001</v>
      </c>
      <c r="AD39" s="58">
        <f t="shared" si="16"/>
        <v>7</v>
      </c>
      <c r="AE39" s="87">
        <v>19</v>
      </c>
      <c r="AF39" s="61">
        <v>19</v>
      </c>
      <c r="AG39" s="62">
        <f t="shared" si="17"/>
        <v>100</v>
      </c>
      <c r="AH39" s="44">
        <f t="shared" si="18"/>
        <v>10</v>
      </c>
      <c r="AI39" s="64">
        <v>12</v>
      </c>
      <c r="AJ39" s="63">
        <v>3</v>
      </c>
      <c r="AK39" s="50">
        <f t="shared" si="38"/>
        <v>25</v>
      </c>
      <c r="AL39" s="58">
        <f t="shared" si="20"/>
        <v>3</v>
      </c>
      <c r="AM39" s="88">
        <v>33390915.66</v>
      </c>
      <c r="AN39" s="67">
        <v>867</v>
      </c>
      <c r="AO39" s="88">
        <v>19373561.519999996</v>
      </c>
      <c r="AP39" s="67">
        <v>778</v>
      </c>
      <c r="AQ39" s="66">
        <v>18</v>
      </c>
      <c r="AR39" s="89">
        <v>1</v>
      </c>
      <c r="AS39" s="69">
        <f t="shared" si="39"/>
        <v>100</v>
      </c>
      <c r="AT39" s="58">
        <f t="shared" si="22"/>
        <v>10</v>
      </c>
      <c r="AU39" s="90">
        <v>13</v>
      </c>
      <c r="AV39" s="70">
        <v>13</v>
      </c>
      <c r="AW39" s="90">
        <f t="shared" si="40"/>
        <v>1</v>
      </c>
      <c r="AX39" s="58">
        <f t="shared" si="24"/>
        <v>10</v>
      </c>
      <c r="AY39" s="72">
        <v>18228</v>
      </c>
      <c r="AZ39" s="72">
        <v>18702</v>
      </c>
      <c r="BA39" s="73">
        <f t="shared" si="41"/>
        <v>97.5</v>
      </c>
      <c r="BB39" s="74">
        <f t="shared" si="26"/>
        <v>8</v>
      </c>
      <c r="BC39" s="102">
        <v>14</v>
      </c>
      <c r="BD39" s="102">
        <v>14</v>
      </c>
      <c r="BE39" s="76">
        <f t="shared" si="42"/>
        <v>100</v>
      </c>
      <c r="BF39" s="74">
        <f t="shared" si="28"/>
        <v>10</v>
      </c>
      <c r="BG39" s="75">
        <v>0</v>
      </c>
      <c r="BH39" s="102">
        <v>14</v>
      </c>
      <c r="BI39" s="77">
        <f t="shared" si="43"/>
        <v>0</v>
      </c>
      <c r="BJ39" s="44">
        <f t="shared" si="30"/>
        <v>0</v>
      </c>
      <c r="BK39" s="78">
        <f t="shared" si="31"/>
        <v>93</v>
      </c>
      <c r="BL39" s="1"/>
    </row>
    <row r="40" ht="17.25">
      <c r="A40" s="35">
        <v>37</v>
      </c>
      <c r="B40" s="36" t="s">
        <v>100</v>
      </c>
      <c r="C40" s="37">
        <v>17263</v>
      </c>
      <c r="D40" s="38">
        <v>4</v>
      </c>
      <c r="E40" s="39">
        <v>6</v>
      </c>
      <c r="F40" s="40">
        <f t="shared" si="0"/>
        <v>66.700000000000003</v>
      </c>
      <c r="G40" s="41">
        <f t="shared" si="1"/>
        <v>8</v>
      </c>
      <c r="H40" s="42">
        <v>10</v>
      </c>
      <c r="I40" s="42">
        <v>9</v>
      </c>
      <c r="J40" s="43">
        <f t="shared" si="32"/>
        <v>90</v>
      </c>
      <c r="K40" s="44">
        <f t="shared" si="33"/>
        <v>9</v>
      </c>
      <c r="L40" s="7">
        <v>1177</v>
      </c>
      <c r="M40" s="112">
        <v>1203</v>
      </c>
      <c r="N40" s="47">
        <f t="shared" si="34"/>
        <v>97.800000000000011</v>
      </c>
      <c r="O40" s="48">
        <f t="shared" si="5"/>
        <v>10</v>
      </c>
      <c r="P40" s="91">
        <v>62</v>
      </c>
      <c r="Q40" s="50">
        <f t="shared" si="6"/>
        <v>3.5914962636853383</v>
      </c>
      <c r="R40" s="51">
        <f t="shared" si="7"/>
        <v>6</v>
      </c>
      <c r="S40" s="52">
        <v>60</v>
      </c>
      <c r="T40" s="53">
        <f t="shared" si="35"/>
        <v>62</v>
      </c>
      <c r="U40" s="54">
        <f t="shared" si="9"/>
        <v>96.769999999999996</v>
      </c>
      <c r="V40" s="58">
        <f t="shared" si="10"/>
        <v>10</v>
      </c>
      <c r="W40" s="99">
        <v>14</v>
      </c>
      <c r="X40" s="113">
        <v>268</v>
      </c>
      <c r="Y40" s="54">
        <f t="shared" si="11"/>
        <v>5.2199999999999998</v>
      </c>
      <c r="Z40" s="58">
        <f t="shared" si="12"/>
        <v>4</v>
      </c>
      <c r="AA40" s="53">
        <f t="shared" si="36"/>
        <v>62</v>
      </c>
      <c r="AB40" s="59">
        <f t="shared" si="37"/>
        <v>330</v>
      </c>
      <c r="AC40" s="50">
        <f t="shared" si="15"/>
        <v>18.789999999999999</v>
      </c>
      <c r="AD40" s="58">
        <f t="shared" si="16"/>
        <v>5</v>
      </c>
      <c r="AE40" s="93">
        <v>27</v>
      </c>
      <c r="AF40" s="61">
        <v>27</v>
      </c>
      <c r="AG40" s="62">
        <f t="shared" si="17"/>
        <v>100</v>
      </c>
      <c r="AH40" s="44">
        <f t="shared" si="18"/>
        <v>10</v>
      </c>
      <c r="AI40" s="63">
        <v>20</v>
      </c>
      <c r="AJ40" s="64">
        <v>19</v>
      </c>
      <c r="AK40" s="50">
        <f t="shared" si="38"/>
        <v>95</v>
      </c>
      <c r="AL40" s="58">
        <f t="shared" si="20"/>
        <v>10</v>
      </c>
      <c r="AM40" s="65">
        <v>30316978.040000003</v>
      </c>
      <c r="AN40" s="66">
        <v>3451</v>
      </c>
      <c r="AO40" s="65">
        <v>19536941.739999998</v>
      </c>
      <c r="AP40" s="66">
        <v>2857</v>
      </c>
      <c r="AQ40" s="67">
        <v>14</v>
      </c>
      <c r="AR40" s="68">
        <v>1</v>
      </c>
      <c r="AS40" s="69">
        <f t="shared" si="39"/>
        <v>100</v>
      </c>
      <c r="AT40" s="58">
        <f t="shared" si="22"/>
        <v>10</v>
      </c>
      <c r="AU40" s="70">
        <v>14</v>
      </c>
      <c r="AV40" s="90">
        <v>14</v>
      </c>
      <c r="AW40" s="70">
        <f t="shared" si="40"/>
        <v>1</v>
      </c>
      <c r="AX40" s="58">
        <f t="shared" si="24"/>
        <v>10</v>
      </c>
      <c r="AY40" s="72">
        <v>17263</v>
      </c>
      <c r="AZ40" s="72">
        <v>17263</v>
      </c>
      <c r="BA40" s="73">
        <f t="shared" si="41"/>
        <v>100</v>
      </c>
      <c r="BB40" s="74">
        <f t="shared" si="26"/>
        <v>10</v>
      </c>
      <c r="BC40" s="102">
        <v>10</v>
      </c>
      <c r="BD40" s="102">
        <v>10</v>
      </c>
      <c r="BE40" s="76">
        <f t="shared" si="42"/>
        <v>100</v>
      </c>
      <c r="BF40" s="74">
        <f t="shared" si="28"/>
        <v>10</v>
      </c>
      <c r="BG40" s="75">
        <v>1</v>
      </c>
      <c r="BH40" s="103">
        <v>10</v>
      </c>
      <c r="BI40" s="77">
        <f t="shared" si="43"/>
        <v>10</v>
      </c>
      <c r="BJ40" s="44">
        <f t="shared" si="30"/>
        <v>3</v>
      </c>
      <c r="BK40" s="78">
        <f t="shared" si="31"/>
        <v>115</v>
      </c>
      <c r="BL40" s="1"/>
    </row>
    <row r="41" ht="17.25">
      <c r="A41" s="35">
        <v>38</v>
      </c>
      <c r="B41" s="36" t="s">
        <v>101</v>
      </c>
      <c r="C41" s="37">
        <v>16134</v>
      </c>
      <c r="D41" s="38">
        <v>1</v>
      </c>
      <c r="E41" s="39">
        <v>6</v>
      </c>
      <c r="F41" s="40">
        <f t="shared" si="0"/>
        <v>16.699999999999999</v>
      </c>
      <c r="G41" s="41">
        <f t="shared" si="1"/>
        <v>3</v>
      </c>
      <c r="H41" s="42">
        <v>13</v>
      </c>
      <c r="I41" s="42">
        <v>13</v>
      </c>
      <c r="J41" s="79">
        <f t="shared" si="32"/>
        <v>100</v>
      </c>
      <c r="K41" s="44">
        <f t="shared" si="33"/>
        <v>10</v>
      </c>
      <c r="L41" s="112">
        <v>160</v>
      </c>
      <c r="M41" s="7">
        <v>1707</v>
      </c>
      <c r="N41" s="82">
        <f t="shared" si="34"/>
        <v>9.4000000000000004</v>
      </c>
      <c r="O41" s="48">
        <f t="shared" si="5"/>
        <v>2</v>
      </c>
      <c r="P41" s="91">
        <v>55</v>
      </c>
      <c r="Q41" s="50">
        <f t="shared" si="6"/>
        <v>3.4089500433866369</v>
      </c>
      <c r="R41" s="51">
        <f t="shared" si="7"/>
        <v>6</v>
      </c>
      <c r="S41" s="91">
        <v>49</v>
      </c>
      <c r="T41" s="53">
        <f t="shared" si="35"/>
        <v>55</v>
      </c>
      <c r="U41" s="54">
        <f t="shared" si="9"/>
        <v>89.090000000000003</v>
      </c>
      <c r="V41" s="58">
        <f t="shared" si="10"/>
        <v>8</v>
      </c>
      <c r="W41" s="114">
        <v>0</v>
      </c>
      <c r="X41" s="99">
        <v>64</v>
      </c>
      <c r="Y41" s="54">
        <f t="shared" si="11"/>
        <v>0</v>
      </c>
      <c r="Z41" s="58">
        <f t="shared" si="12"/>
        <v>0</v>
      </c>
      <c r="AA41" s="53">
        <f t="shared" si="36"/>
        <v>55</v>
      </c>
      <c r="AB41" s="59">
        <f t="shared" si="37"/>
        <v>119</v>
      </c>
      <c r="AC41" s="50">
        <f t="shared" si="15"/>
        <v>46.219999999999999</v>
      </c>
      <c r="AD41" s="58">
        <f t="shared" si="16"/>
        <v>10</v>
      </c>
      <c r="AE41" s="87">
        <v>26</v>
      </c>
      <c r="AF41" s="61">
        <v>26</v>
      </c>
      <c r="AG41" s="62">
        <f t="shared" si="17"/>
        <v>100</v>
      </c>
      <c r="AH41" s="44">
        <f t="shared" si="18"/>
        <v>10</v>
      </c>
      <c r="AI41" s="64">
        <v>3</v>
      </c>
      <c r="AJ41" s="63">
        <v>3</v>
      </c>
      <c r="AK41" s="50">
        <f t="shared" si="38"/>
        <v>100</v>
      </c>
      <c r="AL41" s="58">
        <f t="shared" si="20"/>
        <v>10</v>
      </c>
      <c r="AM41" s="88">
        <v>17648295.93</v>
      </c>
      <c r="AN41" s="67">
        <v>4939</v>
      </c>
      <c r="AO41" s="88">
        <v>16168481.929999998</v>
      </c>
      <c r="AP41" s="67">
        <v>4663</v>
      </c>
      <c r="AQ41" s="66">
        <v>9</v>
      </c>
      <c r="AR41" s="89">
        <v>1</v>
      </c>
      <c r="AS41" s="69">
        <f t="shared" si="39"/>
        <v>100</v>
      </c>
      <c r="AT41" s="58">
        <f t="shared" si="22"/>
        <v>10</v>
      </c>
      <c r="AU41" s="90">
        <v>3</v>
      </c>
      <c r="AV41" s="70">
        <v>3</v>
      </c>
      <c r="AW41" s="90">
        <f t="shared" si="40"/>
        <v>1</v>
      </c>
      <c r="AX41" s="58">
        <f t="shared" si="24"/>
        <v>10</v>
      </c>
      <c r="AY41" s="72">
        <v>16134</v>
      </c>
      <c r="AZ41" s="72">
        <v>16134</v>
      </c>
      <c r="BA41" s="73">
        <f t="shared" si="41"/>
        <v>100</v>
      </c>
      <c r="BB41" s="74">
        <f t="shared" si="26"/>
        <v>10</v>
      </c>
      <c r="BC41" s="102">
        <v>8</v>
      </c>
      <c r="BD41" s="102">
        <v>8</v>
      </c>
      <c r="BE41" s="76">
        <f t="shared" si="42"/>
        <v>100</v>
      </c>
      <c r="BF41" s="74">
        <f t="shared" si="28"/>
        <v>10</v>
      </c>
      <c r="BG41" s="75">
        <v>1</v>
      </c>
      <c r="BH41" s="102">
        <v>8</v>
      </c>
      <c r="BI41" s="77">
        <f t="shared" si="43"/>
        <v>12.5</v>
      </c>
      <c r="BJ41" s="44">
        <f t="shared" si="30"/>
        <v>3</v>
      </c>
      <c r="BK41" s="78">
        <f t="shared" si="31"/>
        <v>102</v>
      </c>
      <c r="BL41" s="1"/>
    </row>
    <row r="42" s="5" customFormat="1" ht="27" customHeight="1">
      <c r="A42" s="115">
        <v>39</v>
      </c>
      <c r="B42" s="116" t="s">
        <v>102</v>
      </c>
      <c r="C42" s="37">
        <v>14746</v>
      </c>
      <c r="D42" s="38">
        <v>3</v>
      </c>
      <c r="E42" s="39">
        <v>6</v>
      </c>
      <c r="F42" s="40">
        <f t="shared" si="0"/>
        <v>50</v>
      </c>
      <c r="G42" s="41">
        <f t="shared" si="1"/>
        <v>7</v>
      </c>
      <c r="H42" s="42">
        <v>19</v>
      </c>
      <c r="I42" s="42">
        <v>19</v>
      </c>
      <c r="J42" s="43">
        <f t="shared" si="32"/>
        <v>100</v>
      </c>
      <c r="K42" s="44">
        <f t="shared" si="33"/>
        <v>10</v>
      </c>
      <c r="L42" s="7">
        <v>0</v>
      </c>
      <c r="M42" s="112">
        <v>679</v>
      </c>
      <c r="N42" s="47">
        <f t="shared" si="34"/>
        <v>0</v>
      </c>
      <c r="O42" s="48">
        <f t="shared" si="5"/>
        <v>0</v>
      </c>
      <c r="P42" s="91">
        <v>23</v>
      </c>
      <c r="Q42" s="50">
        <f t="shared" si="6"/>
        <v>1.5597450155974502</v>
      </c>
      <c r="R42" s="51">
        <f t="shared" si="7"/>
        <v>4</v>
      </c>
      <c r="S42" s="52">
        <v>22</v>
      </c>
      <c r="T42" s="53">
        <f t="shared" si="35"/>
        <v>23</v>
      </c>
      <c r="U42" s="54">
        <f t="shared" si="9"/>
        <v>95.650000000000006</v>
      </c>
      <c r="V42" s="58">
        <f t="shared" si="10"/>
        <v>10</v>
      </c>
      <c r="W42" s="99">
        <v>1</v>
      </c>
      <c r="X42" s="113">
        <v>213</v>
      </c>
      <c r="Y42" s="54">
        <f t="shared" si="11"/>
        <v>0.47000000000000003</v>
      </c>
      <c r="Z42" s="58">
        <f t="shared" si="12"/>
        <v>0</v>
      </c>
      <c r="AA42" s="53">
        <f t="shared" si="36"/>
        <v>23</v>
      </c>
      <c r="AB42" s="59">
        <f t="shared" si="37"/>
        <v>236</v>
      </c>
      <c r="AC42" s="50">
        <f t="shared" si="15"/>
        <v>9.75</v>
      </c>
      <c r="AD42" s="58">
        <f t="shared" si="16"/>
        <v>3</v>
      </c>
      <c r="AE42" s="93">
        <v>27</v>
      </c>
      <c r="AF42" s="61">
        <v>27</v>
      </c>
      <c r="AG42" s="62">
        <f t="shared" si="17"/>
        <v>100</v>
      </c>
      <c r="AH42" s="44">
        <f t="shared" si="18"/>
        <v>10</v>
      </c>
      <c r="AI42" s="63">
        <v>16</v>
      </c>
      <c r="AJ42" s="64">
        <v>16</v>
      </c>
      <c r="AK42" s="50">
        <f t="shared" si="38"/>
        <v>100</v>
      </c>
      <c r="AL42" s="58">
        <f t="shared" si="20"/>
        <v>10</v>
      </c>
      <c r="AM42" s="117">
        <v>16910394.330000002</v>
      </c>
      <c r="AN42" s="118">
        <v>520</v>
      </c>
      <c r="AO42" s="117">
        <v>15688027.569999993</v>
      </c>
      <c r="AP42" s="118">
        <v>462</v>
      </c>
      <c r="AQ42" s="119">
        <v>2</v>
      </c>
      <c r="AR42" s="68">
        <v>1</v>
      </c>
      <c r="AS42" s="69">
        <f t="shared" si="39"/>
        <v>100</v>
      </c>
      <c r="AT42" s="58">
        <f t="shared" si="22"/>
        <v>10</v>
      </c>
      <c r="AU42" s="70">
        <v>8</v>
      </c>
      <c r="AV42" s="90">
        <v>8</v>
      </c>
      <c r="AW42" s="70">
        <f t="shared" si="40"/>
        <v>1</v>
      </c>
      <c r="AX42" s="58">
        <f t="shared" si="24"/>
        <v>10</v>
      </c>
      <c r="AY42" s="72">
        <v>14391</v>
      </c>
      <c r="AZ42" s="72">
        <v>14746</v>
      </c>
      <c r="BA42" s="73">
        <f t="shared" si="41"/>
        <v>97.600000000000009</v>
      </c>
      <c r="BB42" s="74">
        <f t="shared" si="26"/>
        <v>8</v>
      </c>
      <c r="BC42" s="102">
        <v>6</v>
      </c>
      <c r="BD42" s="102">
        <v>6</v>
      </c>
      <c r="BE42" s="76">
        <f t="shared" si="42"/>
        <v>100</v>
      </c>
      <c r="BF42" s="74">
        <f t="shared" si="28"/>
        <v>10</v>
      </c>
      <c r="BG42" s="75">
        <v>1</v>
      </c>
      <c r="BH42" s="103">
        <v>6</v>
      </c>
      <c r="BI42" s="77">
        <f t="shared" si="43"/>
        <v>16.699999999999999</v>
      </c>
      <c r="BJ42" s="44">
        <f t="shared" si="30"/>
        <v>3</v>
      </c>
      <c r="BK42" s="78">
        <f t="shared" si="31"/>
        <v>95</v>
      </c>
      <c r="BL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</row>
    <row r="43" ht="17.25">
      <c r="A43" s="35">
        <v>40</v>
      </c>
      <c r="B43" s="108" t="s">
        <v>103</v>
      </c>
      <c r="C43" s="37">
        <v>7312</v>
      </c>
      <c r="D43" s="38">
        <v>1</v>
      </c>
      <c r="E43" s="39">
        <v>6</v>
      </c>
      <c r="F43" s="40">
        <f t="shared" si="0"/>
        <v>16.699999999999999</v>
      </c>
      <c r="G43" s="41">
        <f t="shared" si="1"/>
        <v>3</v>
      </c>
      <c r="H43" s="42">
        <v>3</v>
      </c>
      <c r="I43" s="42">
        <v>3</v>
      </c>
      <c r="J43" s="79">
        <f t="shared" si="32"/>
        <v>100</v>
      </c>
      <c r="K43" s="44">
        <f t="shared" si="33"/>
        <v>10</v>
      </c>
      <c r="L43" s="112">
        <v>0</v>
      </c>
      <c r="M43" s="7">
        <v>801</v>
      </c>
      <c r="N43" s="82">
        <f t="shared" si="34"/>
        <v>0</v>
      </c>
      <c r="O43" s="48">
        <f t="shared" si="5"/>
        <v>0</v>
      </c>
      <c r="P43" s="91">
        <v>14</v>
      </c>
      <c r="Q43" s="50">
        <f t="shared" si="6"/>
        <v>1.9146608315098468</v>
      </c>
      <c r="R43" s="51">
        <f t="shared" si="7"/>
        <v>4</v>
      </c>
      <c r="S43" s="91">
        <v>14</v>
      </c>
      <c r="T43" s="53">
        <f t="shared" si="35"/>
        <v>14</v>
      </c>
      <c r="U43" s="54">
        <f t="shared" si="9"/>
        <v>100</v>
      </c>
      <c r="V43" s="55">
        <f t="shared" si="10"/>
        <v>10</v>
      </c>
      <c r="W43" s="96">
        <v>0</v>
      </c>
      <c r="X43" s="57">
        <v>56</v>
      </c>
      <c r="Y43" s="54">
        <f t="shared" si="11"/>
        <v>0</v>
      </c>
      <c r="Z43" s="58">
        <f t="shared" si="12"/>
        <v>0</v>
      </c>
      <c r="AA43" s="53">
        <f t="shared" si="36"/>
        <v>14</v>
      </c>
      <c r="AB43" s="59">
        <f t="shared" si="37"/>
        <v>70</v>
      </c>
      <c r="AC43" s="50">
        <f t="shared" si="15"/>
        <v>20</v>
      </c>
      <c r="AD43" s="58">
        <f t="shared" si="16"/>
        <v>6</v>
      </c>
      <c r="AE43" s="87">
        <v>25</v>
      </c>
      <c r="AF43" s="61">
        <v>24</v>
      </c>
      <c r="AG43" s="62">
        <f t="shared" si="17"/>
        <v>96</v>
      </c>
      <c r="AH43" s="44">
        <f t="shared" si="18"/>
        <v>9</v>
      </c>
      <c r="AI43" s="64">
        <v>2</v>
      </c>
      <c r="AJ43" s="63">
        <v>2</v>
      </c>
      <c r="AK43" s="50">
        <f t="shared" si="38"/>
        <v>100</v>
      </c>
      <c r="AL43" s="58">
        <f t="shared" si="20"/>
        <v>10</v>
      </c>
      <c r="AM43" s="88">
        <v>12102655.379999988</v>
      </c>
      <c r="AN43" s="67">
        <v>657</v>
      </c>
      <c r="AO43" s="88">
        <v>11307657.799999993</v>
      </c>
      <c r="AP43" s="67">
        <v>589</v>
      </c>
      <c r="AQ43" s="66">
        <v>14</v>
      </c>
      <c r="AR43" s="89">
        <v>1</v>
      </c>
      <c r="AS43" s="69">
        <f t="shared" si="39"/>
        <v>100</v>
      </c>
      <c r="AT43" s="58">
        <f t="shared" si="22"/>
        <v>10</v>
      </c>
      <c r="AU43" s="90">
        <v>6</v>
      </c>
      <c r="AV43" s="70">
        <v>6</v>
      </c>
      <c r="AW43" s="90">
        <f t="shared" si="40"/>
        <v>1</v>
      </c>
      <c r="AX43" s="58">
        <f t="shared" si="24"/>
        <v>10</v>
      </c>
      <c r="AY43" s="72">
        <v>6979</v>
      </c>
      <c r="AZ43" s="72">
        <v>7312</v>
      </c>
      <c r="BA43" s="73">
        <f t="shared" si="41"/>
        <v>95.400000000000006</v>
      </c>
      <c r="BB43" s="74">
        <f t="shared" si="26"/>
        <v>7</v>
      </c>
      <c r="BC43" s="102">
        <v>5</v>
      </c>
      <c r="BD43" s="102">
        <v>5</v>
      </c>
      <c r="BE43" s="76">
        <f t="shared" si="42"/>
        <v>100</v>
      </c>
      <c r="BF43" s="74">
        <f t="shared" si="28"/>
        <v>10</v>
      </c>
      <c r="BG43" s="75">
        <v>1</v>
      </c>
      <c r="BH43" s="102">
        <v>5</v>
      </c>
      <c r="BI43" s="77">
        <f t="shared" si="43"/>
        <v>20</v>
      </c>
      <c r="BJ43" s="44">
        <f t="shared" si="30"/>
        <v>3</v>
      </c>
      <c r="BK43" s="78">
        <f t="shared" si="31"/>
        <v>92</v>
      </c>
      <c r="BL43" s="1"/>
    </row>
    <row r="44" ht="17.25">
      <c r="A44" s="35">
        <v>41</v>
      </c>
      <c r="B44" s="36" t="s">
        <v>104</v>
      </c>
      <c r="C44" s="37">
        <v>38017</v>
      </c>
      <c r="D44" s="38">
        <v>5</v>
      </c>
      <c r="E44" s="39">
        <v>6</v>
      </c>
      <c r="F44" s="40">
        <f t="shared" si="0"/>
        <v>83.300000000000011</v>
      </c>
      <c r="G44" s="41">
        <f t="shared" si="1"/>
        <v>10</v>
      </c>
      <c r="H44" s="42">
        <v>60</v>
      </c>
      <c r="I44" s="42">
        <v>53</v>
      </c>
      <c r="J44" s="43">
        <f t="shared" si="32"/>
        <v>88.300000000000011</v>
      </c>
      <c r="K44" s="44">
        <f t="shared" si="33"/>
        <v>8</v>
      </c>
      <c r="L44" s="7">
        <v>914</v>
      </c>
      <c r="M44" s="112">
        <v>3126</v>
      </c>
      <c r="N44" s="47">
        <f t="shared" si="34"/>
        <v>29.200000000000003</v>
      </c>
      <c r="O44" s="48">
        <f t="shared" si="5"/>
        <v>3</v>
      </c>
      <c r="P44" s="91">
        <v>782</v>
      </c>
      <c r="Q44" s="50">
        <f t="shared" si="6"/>
        <v>20.569745114027935</v>
      </c>
      <c r="R44" s="51">
        <f t="shared" si="7"/>
        <v>10</v>
      </c>
      <c r="S44" s="52">
        <v>735</v>
      </c>
      <c r="T44" s="53">
        <f t="shared" si="35"/>
        <v>782</v>
      </c>
      <c r="U44" s="54">
        <f t="shared" si="9"/>
        <v>93.989999999999995</v>
      </c>
      <c r="V44" s="55">
        <f t="shared" si="10"/>
        <v>9</v>
      </c>
      <c r="W44" s="96">
        <v>30</v>
      </c>
      <c r="X44" s="120">
        <v>592</v>
      </c>
      <c r="Y44" s="54">
        <f t="shared" si="11"/>
        <v>5.0700000000000003</v>
      </c>
      <c r="Z44" s="58">
        <f t="shared" si="12"/>
        <v>4</v>
      </c>
      <c r="AA44" s="53">
        <f t="shared" si="36"/>
        <v>782</v>
      </c>
      <c r="AB44" s="59">
        <f t="shared" si="37"/>
        <v>1374</v>
      </c>
      <c r="AC44" s="50">
        <f t="shared" si="15"/>
        <v>56.910000000000004</v>
      </c>
      <c r="AD44" s="58">
        <f t="shared" si="16"/>
        <v>10</v>
      </c>
      <c r="AE44" s="93">
        <v>23</v>
      </c>
      <c r="AF44" s="61">
        <v>22</v>
      </c>
      <c r="AG44" s="62">
        <f t="shared" si="17"/>
        <v>95.650000000000006</v>
      </c>
      <c r="AH44" s="44">
        <f t="shared" si="18"/>
        <v>9</v>
      </c>
      <c r="AI44" s="63">
        <v>77</v>
      </c>
      <c r="AJ44" s="64">
        <v>75</v>
      </c>
      <c r="AK44" s="50">
        <f t="shared" si="38"/>
        <v>97.400000000000006</v>
      </c>
      <c r="AL44" s="58">
        <f t="shared" si="20"/>
        <v>10</v>
      </c>
      <c r="AM44" s="65">
        <v>35663390.780000016</v>
      </c>
      <c r="AN44" s="66">
        <v>2778</v>
      </c>
      <c r="AO44" s="65">
        <v>32194913.120000008</v>
      </c>
      <c r="AP44" s="66">
        <v>2516</v>
      </c>
      <c r="AQ44" s="67">
        <v>16</v>
      </c>
      <c r="AR44" s="68">
        <v>1</v>
      </c>
      <c r="AS44" s="69">
        <f t="shared" si="39"/>
        <v>100</v>
      </c>
      <c r="AT44" s="58">
        <f t="shared" si="22"/>
        <v>10</v>
      </c>
      <c r="AU44" s="70">
        <v>9</v>
      </c>
      <c r="AV44" s="90">
        <v>9</v>
      </c>
      <c r="AW44" s="70">
        <f t="shared" si="40"/>
        <v>1</v>
      </c>
      <c r="AX44" s="58">
        <f t="shared" si="24"/>
        <v>10</v>
      </c>
      <c r="AY44" s="72">
        <v>37232</v>
      </c>
      <c r="AZ44" s="72">
        <v>38017</v>
      </c>
      <c r="BA44" s="73">
        <f t="shared" si="41"/>
        <v>97.900000000000006</v>
      </c>
      <c r="BB44" s="74">
        <f t="shared" si="26"/>
        <v>8</v>
      </c>
      <c r="BC44" s="102">
        <v>17</v>
      </c>
      <c r="BD44" s="102">
        <v>17</v>
      </c>
      <c r="BE44" s="76">
        <f t="shared" si="42"/>
        <v>100</v>
      </c>
      <c r="BF44" s="74">
        <f t="shared" si="28"/>
        <v>10</v>
      </c>
      <c r="BG44" s="75">
        <v>3</v>
      </c>
      <c r="BH44" s="103">
        <v>17</v>
      </c>
      <c r="BI44" s="77">
        <f t="shared" si="43"/>
        <v>17.600000000000001</v>
      </c>
      <c r="BJ44" s="44">
        <f t="shared" si="30"/>
        <v>3</v>
      </c>
      <c r="BK44" s="78">
        <f t="shared" si="31"/>
        <v>114</v>
      </c>
      <c r="BL44" s="1"/>
    </row>
    <row r="45" ht="17.25">
      <c r="A45" s="35">
        <v>42</v>
      </c>
      <c r="B45" s="36" t="s">
        <v>105</v>
      </c>
      <c r="C45" s="37">
        <v>8947</v>
      </c>
      <c r="D45" s="38">
        <v>4</v>
      </c>
      <c r="E45" s="39">
        <v>6</v>
      </c>
      <c r="F45" s="40">
        <f t="shared" si="0"/>
        <v>66.700000000000003</v>
      </c>
      <c r="G45" s="41">
        <f t="shared" si="1"/>
        <v>8</v>
      </c>
      <c r="H45" s="42">
        <v>5</v>
      </c>
      <c r="I45" s="42">
        <v>2</v>
      </c>
      <c r="J45" s="79">
        <f t="shared" si="32"/>
        <v>40</v>
      </c>
      <c r="K45" s="44">
        <f t="shared" si="33"/>
        <v>4</v>
      </c>
      <c r="L45" s="112">
        <v>726</v>
      </c>
      <c r="M45" s="7">
        <v>1524</v>
      </c>
      <c r="N45" s="82">
        <f t="shared" si="34"/>
        <v>47.600000000000001</v>
      </c>
      <c r="O45" s="48">
        <f t="shared" si="5"/>
        <v>4</v>
      </c>
      <c r="P45" s="91">
        <v>11</v>
      </c>
      <c r="Q45" s="50">
        <f t="shared" si="6"/>
        <v>1.2294623896278083</v>
      </c>
      <c r="R45" s="51">
        <f t="shared" si="7"/>
        <v>4</v>
      </c>
      <c r="S45" s="91">
        <v>1</v>
      </c>
      <c r="T45" s="53">
        <f t="shared" si="35"/>
        <v>11</v>
      </c>
      <c r="U45" s="54">
        <f t="shared" si="9"/>
        <v>9.0899999999999999</v>
      </c>
      <c r="V45" s="55">
        <f t="shared" si="10"/>
        <v>0</v>
      </c>
      <c r="W45" s="96">
        <v>0</v>
      </c>
      <c r="X45" s="98">
        <v>63</v>
      </c>
      <c r="Y45" s="54">
        <f t="shared" si="11"/>
        <v>0</v>
      </c>
      <c r="Z45" s="58">
        <f t="shared" si="12"/>
        <v>0</v>
      </c>
      <c r="AA45" s="53">
        <f t="shared" si="36"/>
        <v>11</v>
      </c>
      <c r="AB45" s="59">
        <f t="shared" si="37"/>
        <v>74</v>
      </c>
      <c r="AC45" s="50">
        <f t="shared" si="15"/>
        <v>14.859999999999999</v>
      </c>
      <c r="AD45" s="58">
        <f t="shared" si="16"/>
        <v>4</v>
      </c>
      <c r="AE45" s="87">
        <v>17</v>
      </c>
      <c r="AF45" s="61">
        <v>16</v>
      </c>
      <c r="AG45" s="62">
        <f t="shared" si="17"/>
        <v>94.120000000000005</v>
      </c>
      <c r="AH45" s="44">
        <f t="shared" si="18"/>
        <v>8</v>
      </c>
      <c r="AI45" s="64">
        <v>1</v>
      </c>
      <c r="AJ45" s="63">
        <v>0</v>
      </c>
      <c r="AK45" s="50">
        <f t="shared" si="38"/>
        <v>0</v>
      </c>
      <c r="AL45" s="58">
        <f t="shared" si="20"/>
        <v>0</v>
      </c>
      <c r="AM45" s="88">
        <v>9356991.089999998</v>
      </c>
      <c r="AN45" s="67">
        <v>530</v>
      </c>
      <c r="AO45" s="88">
        <v>8827381.3099999968</v>
      </c>
      <c r="AP45" s="67">
        <v>486</v>
      </c>
      <c r="AQ45" s="66">
        <v>7</v>
      </c>
      <c r="AR45" s="89">
        <v>1</v>
      </c>
      <c r="AS45" s="69">
        <f t="shared" si="39"/>
        <v>100</v>
      </c>
      <c r="AT45" s="58">
        <f t="shared" si="22"/>
        <v>10</v>
      </c>
      <c r="AU45" s="90">
        <v>8</v>
      </c>
      <c r="AV45" s="70">
        <v>8</v>
      </c>
      <c r="AW45" s="90">
        <f t="shared" si="40"/>
        <v>1</v>
      </c>
      <c r="AX45" s="58">
        <f t="shared" si="24"/>
        <v>10</v>
      </c>
      <c r="AY45" s="72">
        <v>8342</v>
      </c>
      <c r="AZ45" s="72">
        <v>8947</v>
      </c>
      <c r="BA45" s="73">
        <f t="shared" si="41"/>
        <v>93.200000000000003</v>
      </c>
      <c r="BB45" s="74">
        <f t="shared" si="26"/>
        <v>6</v>
      </c>
      <c r="BC45" s="102">
        <v>5</v>
      </c>
      <c r="BD45" s="102">
        <v>5</v>
      </c>
      <c r="BE45" s="76">
        <f t="shared" si="42"/>
        <v>100</v>
      </c>
      <c r="BF45" s="74">
        <f t="shared" si="28"/>
        <v>10</v>
      </c>
      <c r="BG45" s="75">
        <v>0</v>
      </c>
      <c r="BH45" s="102">
        <v>5</v>
      </c>
      <c r="BI45" s="77">
        <f t="shared" si="43"/>
        <v>0</v>
      </c>
      <c r="BJ45" s="44">
        <f t="shared" si="30"/>
        <v>0</v>
      </c>
      <c r="BK45" s="78">
        <f t="shared" si="31"/>
        <v>68</v>
      </c>
      <c r="BL45" s="1"/>
    </row>
    <row r="46" ht="17.25">
      <c r="A46" s="35">
        <v>43</v>
      </c>
      <c r="B46" s="36" t="s">
        <v>106</v>
      </c>
      <c r="C46" s="37">
        <v>53754</v>
      </c>
      <c r="D46" s="38">
        <v>4</v>
      </c>
      <c r="E46" s="39">
        <v>6</v>
      </c>
      <c r="F46" s="40">
        <f t="shared" si="0"/>
        <v>66.700000000000003</v>
      </c>
      <c r="G46" s="41">
        <f t="shared" si="1"/>
        <v>8</v>
      </c>
      <c r="H46" s="42">
        <v>231</v>
      </c>
      <c r="I46" s="42">
        <v>171</v>
      </c>
      <c r="J46" s="43">
        <f t="shared" si="32"/>
        <v>74</v>
      </c>
      <c r="K46" s="44">
        <f t="shared" si="33"/>
        <v>8</v>
      </c>
      <c r="L46" s="7">
        <v>596</v>
      </c>
      <c r="M46" s="112">
        <v>3542</v>
      </c>
      <c r="N46" s="47">
        <f t="shared" si="34"/>
        <v>16.800000000000001</v>
      </c>
      <c r="O46" s="48">
        <f t="shared" si="5"/>
        <v>3</v>
      </c>
      <c r="P46" s="91">
        <v>818</v>
      </c>
      <c r="Q46" s="50">
        <f t="shared" si="6"/>
        <v>15.217472188116234</v>
      </c>
      <c r="R46" s="51">
        <f t="shared" si="7"/>
        <v>10</v>
      </c>
      <c r="S46" s="52">
        <v>269</v>
      </c>
      <c r="T46" s="53">
        <f t="shared" si="35"/>
        <v>818</v>
      </c>
      <c r="U46" s="54">
        <f t="shared" si="9"/>
        <v>32.890000000000001</v>
      </c>
      <c r="V46" s="55">
        <f t="shared" si="10"/>
        <v>2</v>
      </c>
      <c r="W46" s="96">
        <v>0</v>
      </c>
      <c r="X46" s="97">
        <v>1234</v>
      </c>
      <c r="Y46" s="54">
        <f t="shared" si="11"/>
        <v>0</v>
      </c>
      <c r="Z46" s="58">
        <f t="shared" si="12"/>
        <v>0</v>
      </c>
      <c r="AA46" s="53">
        <f t="shared" si="36"/>
        <v>818</v>
      </c>
      <c r="AB46" s="59">
        <f t="shared" si="37"/>
        <v>2052</v>
      </c>
      <c r="AC46" s="50">
        <f t="shared" si="15"/>
        <v>39.859999999999999</v>
      </c>
      <c r="AD46" s="58">
        <f t="shared" si="16"/>
        <v>9</v>
      </c>
      <c r="AE46" s="93">
        <v>18</v>
      </c>
      <c r="AF46" s="61">
        <v>18</v>
      </c>
      <c r="AG46" s="62">
        <f t="shared" si="17"/>
        <v>100</v>
      </c>
      <c r="AH46" s="44">
        <f t="shared" si="18"/>
        <v>10</v>
      </c>
      <c r="AI46" s="63">
        <v>383</v>
      </c>
      <c r="AJ46" s="64">
        <v>260</v>
      </c>
      <c r="AK46" s="50">
        <f t="shared" si="38"/>
        <v>67.890000000000001</v>
      </c>
      <c r="AL46" s="58">
        <f t="shared" si="20"/>
        <v>8</v>
      </c>
      <c r="AM46" s="65">
        <v>41700792.659999982</v>
      </c>
      <c r="AN46" s="66">
        <v>1911</v>
      </c>
      <c r="AO46" s="65">
        <v>37961664.74000001</v>
      </c>
      <c r="AP46" s="66">
        <v>1632</v>
      </c>
      <c r="AQ46" s="67">
        <v>18</v>
      </c>
      <c r="AR46" s="68">
        <v>0.98999999999999999</v>
      </c>
      <c r="AS46" s="69">
        <f t="shared" si="39"/>
        <v>99</v>
      </c>
      <c r="AT46" s="58">
        <f t="shared" si="22"/>
        <v>10</v>
      </c>
      <c r="AU46" s="70">
        <v>15</v>
      </c>
      <c r="AV46" s="90">
        <v>15</v>
      </c>
      <c r="AW46" s="70">
        <f t="shared" si="40"/>
        <v>1</v>
      </c>
      <c r="AX46" s="58">
        <f t="shared" si="24"/>
        <v>10</v>
      </c>
      <c r="AY46" s="72">
        <v>52770</v>
      </c>
      <c r="AZ46" s="72">
        <v>53754</v>
      </c>
      <c r="BA46" s="73">
        <f t="shared" si="41"/>
        <v>98.200000000000003</v>
      </c>
      <c r="BB46" s="74">
        <f t="shared" si="26"/>
        <v>9</v>
      </c>
      <c r="BC46" s="102">
        <v>18</v>
      </c>
      <c r="BD46" s="102">
        <v>18</v>
      </c>
      <c r="BE46" s="76">
        <f t="shared" si="42"/>
        <v>100</v>
      </c>
      <c r="BF46" s="74">
        <f t="shared" si="28"/>
        <v>10</v>
      </c>
      <c r="BG46" s="75">
        <v>5</v>
      </c>
      <c r="BH46" s="103">
        <v>18</v>
      </c>
      <c r="BI46" s="77">
        <f t="shared" si="43"/>
        <v>27.800000000000001</v>
      </c>
      <c r="BJ46" s="44">
        <f t="shared" si="30"/>
        <v>3</v>
      </c>
      <c r="BK46" s="78">
        <f t="shared" si="31"/>
        <v>100</v>
      </c>
      <c r="BL46" s="1"/>
    </row>
    <row r="47" ht="17.25">
      <c r="A47" s="35">
        <v>44</v>
      </c>
      <c r="B47" s="36" t="s">
        <v>107</v>
      </c>
      <c r="C47" s="37">
        <v>10040</v>
      </c>
      <c r="D47" s="38">
        <v>4</v>
      </c>
      <c r="E47" s="39">
        <v>6</v>
      </c>
      <c r="F47" s="40">
        <f t="shared" si="0"/>
        <v>66.700000000000003</v>
      </c>
      <c r="G47" s="41">
        <f t="shared" si="1"/>
        <v>8</v>
      </c>
      <c r="H47" s="42">
        <v>1</v>
      </c>
      <c r="I47" s="42">
        <v>1</v>
      </c>
      <c r="J47" s="79">
        <f t="shared" si="32"/>
        <v>100</v>
      </c>
      <c r="K47" s="44">
        <f t="shared" si="33"/>
        <v>10</v>
      </c>
      <c r="L47" s="112">
        <v>1354</v>
      </c>
      <c r="M47" s="7">
        <v>1611</v>
      </c>
      <c r="N47" s="82">
        <f t="shared" si="34"/>
        <v>84</v>
      </c>
      <c r="O47" s="48">
        <f t="shared" si="5"/>
        <v>9</v>
      </c>
      <c r="P47" s="91">
        <v>42</v>
      </c>
      <c r="Q47" s="50">
        <f t="shared" si="6"/>
        <v>4.1832669322709171</v>
      </c>
      <c r="R47" s="51">
        <f t="shared" si="7"/>
        <v>6</v>
      </c>
      <c r="S47" s="91">
        <v>41</v>
      </c>
      <c r="T47" s="53">
        <f t="shared" si="35"/>
        <v>42</v>
      </c>
      <c r="U47" s="54">
        <f t="shared" si="9"/>
        <v>97.620000000000005</v>
      </c>
      <c r="V47" s="55">
        <f t="shared" si="10"/>
        <v>10</v>
      </c>
      <c r="W47" s="96">
        <v>0</v>
      </c>
      <c r="X47" s="57">
        <v>93</v>
      </c>
      <c r="Y47" s="54">
        <f t="shared" si="11"/>
        <v>0</v>
      </c>
      <c r="Z47" s="58">
        <f t="shared" si="12"/>
        <v>0</v>
      </c>
      <c r="AA47" s="53">
        <f t="shared" si="36"/>
        <v>42</v>
      </c>
      <c r="AB47" s="59">
        <f t="shared" si="37"/>
        <v>135</v>
      </c>
      <c r="AC47" s="50">
        <f t="shared" si="15"/>
        <v>31.109999999999999</v>
      </c>
      <c r="AD47" s="58">
        <f t="shared" si="16"/>
        <v>8</v>
      </c>
      <c r="AE47" s="87">
        <v>30</v>
      </c>
      <c r="AF47" s="61">
        <v>30</v>
      </c>
      <c r="AG47" s="62">
        <f t="shared" si="17"/>
        <v>100</v>
      </c>
      <c r="AH47" s="44">
        <f t="shared" si="18"/>
        <v>10</v>
      </c>
      <c r="AI47" s="64">
        <v>29</v>
      </c>
      <c r="AJ47" s="63">
        <v>25</v>
      </c>
      <c r="AK47" s="50">
        <f t="shared" si="38"/>
        <v>86.210000000000008</v>
      </c>
      <c r="AL47" s="58">
        <f t="shared" si="20"/>
        <v>9</v>
      </c>
      <c r="AM47" s="88">
        <v>3148826.6399999997</v>
      </c>
      <c r="AN47" s="67">
        <v>203</v>
      </c>
      <c r="AO47" s="88">
        <v>3125370.2499999995</v>
      </c>
      <c r="AP47" s="67">
        <v>203</v>
      </c>
      <c r="AQ47" s="66">
        <v>2</v>
      </c>
      <c r="AR47" s="89">
        <v>1</v>
      </c>
      <c r="AS47" s="69">
        <f t="shared" si="39"/>
        <v>100</v>
      </c>
      <c r="AT47" s="58">
        <f t="shared" si="22"/>
        <v>10</v>
      </c>
      <c r="AU47" s="90">
        <v>7</v>
      </c>
      <c r="AV47" s="70">
        <v>7</v>
      </c>
      <c r="AW47" s="90">
        <f t="shared" si="40"/>
        <v>1</v>
      </c>
      <c r="AX47" s="58">
        <f t="shared" si="24"/>
        <v>10</v>
      </c>
      <c r="AY47" s="72">
        <v>9879</v>
      </c>
      <c r="AZ47" s="72">
        <v>10040</v>
      </c>
      <c r="BA47" s="73">
        <f t="shared" si="41"/>
        <v>98.400000000000006</v>
      </c>
      <c r="BB47" s="74">
        <f t="shared" si="26"/>
        <v>9</v>
      </c>
      <c r="BC47" s="102">
        <v>7</v>
      </c>
      <c r="BD47" s="102">
        <v>7</v>
      </c>
      <c r="BE47" s="76">
        <f t="shared" si="42"/>
        <v>100</v>
      </c>
      <c r="BF47" s="74">
        <f t="shared" si="28"/>
        <v>10</v>
      </c>
      <c r="BG47" s="75">
        <v>2</v>
      </c>
      <c r="BH47" s="102">
        <v>7</v>
      </c>
      <c r="BI47" s="77">
        <f t="shared" si="43"/>
        <v>28.600000000000001</v>
      </c>
      <c r="BJ47" s="44">
        <f t="shared" si="30"/>
        <v>3</v>
      </c>
      <c r="BK47" s="78">
        <f t="shared" si="31"/>
        <v>112</v>
      </c>
      <c r="BL47" s="1"/>
    </row>
    <row r="48" ht="17.25">
      <c r="A48" s="35">
        <v>45</v>
      </c>
      <c r="B48" s="36" t="s">
        <v>108</v>
      </c>
      <c r="C48" s="37">
        <v>19243</v>
      </c>
      <c r="D48" s="38">
        <v>4</v>
      </c>
      <c r="E48" s="39">
        <v>6</v>
      </c>
      <c r="F48" s="40">
        <f t="shared" si="0"/>
        <v>66.700000000000003</v>
      </c>
      <c r="G48" s="41">
        <f t="shared" si="1"/>
        <v>8</v>
      </c>
      <c r="H48" s="42">
        <v>21</v>
      </c>
      <c r="I48" s="42">
        <v>20</v>
      </c>
      <c r="J48" s="43">
        <f t="shared" si="32"/>
        <v>95.200000000000003</v>
      </c>
      <c r="K48" s="44">
        <f t="shared" si="33"/>
        <v>9</v>
      </c>
      <c r="L48" s="7">
        <v>2528</v>
      </c>
      <c r="M48" s="112">
        <v>2785</v>
      </c>
      <c r="N48" s="47">
        <f t="shared" si="34"/>
        <v>90.800000000000011</v>
      </c>
      <c r="O48" s="48">
        <f t="shared" si="5"/>
        <v>9</v>
      </c>
      <c r="P48" s="121">
        <v>42</v>
      </c>
      <c r="Q48" s="50">
        <f t="shared" si="6"/>
        <v>2.1826118588577668</v>
      </c>
      <c r="R48" s="51">
        <f t="shared" si="7"/>
        <v>5</v>
      </c>
      <c r="S48" s="52">
        <v>19</v>
      </c>
      <c r="T48" s="53">
        <f t="shared" si="35"/>
        <v>42</v>
      </c>
      <c r="U48" s="54">
        <f t="shared" si="9"/>
        <v>45.240000000000002</v>
      </c>
      <c r="V48" s="58">
        <f t="shared" si="10"/>
        <v>3</v>
      </c>
      <c r="W48" s="122">
        <v>0</v>
      </c>
      <c r="X48" s="99">
        <v>287</v>
      </c>
      <c r="Y48" s="54">
        <f t="shared" si="11"/>
        <v>0</v>
      </c>
      <c r="Z48" s="58">
        <f t="shared" si="12"/>
        <v>0</v>
      </c>
      <c r="AA48" s="53">
        <f t="shared" si="36"/>
        <v>42</v>
      </c>
      <c r="AB48" s="59">
        <f t="shared" si="37"/>
        <v>329</v>
      </c>
      <c r="AC48" s="50">
        <f t="shared" si="15"/>
        <v>12.77</v>
      </c>
      <c r="AD48" s="58">
        <f t="shared" si="16"/>
        <v>4</v>
      </c>
      <c r="AE48" s="93">
        <v>21</v>
      </c>
      <c r="AF48" s="61">
        <v>14</v>
      </c>
      <c r="AG48" s="62">
        <f t="shared" si="17"/>
        <v>66.670000000000002</v>
      </c>
      <c r="AH48" s="44">
        <f t="shared" si="18"/>
        <v>3</v>
      </c>
      <c r="AI48" s="63">
        <v>20</v>
      </c>
      <c r="AJ48" s="64">
        <v>7</v>
      </c>
      <c r="AK48" s="50">
        <f t="shared" si="38"/>
        <v>35</v>
      </c>
      <c r="AL48" s="58">
        <f t="shared" si="20"/>
        <v>4</v>
      </c>
      <c r="AM48" s="65">
        <v>13374250.130000003</v>
      </c>
      <c r="AN48" s="66">
        <v>4201</v>
      </c>
      <c r="AO48" s="65">
        <v>12616845.689999998</v>
      </c>
      <c r="AP48" s="66">
        <v>3991</v>
      </c>
      <c r="AQ48" s="67">
        <v>13</v>
      </c>
      <c r="AR48" s="68">
        <v>0.98999999999999999</v>
      </c>
      <c r="AS48" s="69">
        <f t="shared" si="39"/>
        <v>99</v>
      </c>
      <c r="AT48" s="58">
        <f t="shared" si="22"/>
        <v>10</v>
      </c>
      <c r="AU48" s="70">
        <v>9</v>
      </c>
      <c r="AV48" s="90">
        <v>9</v>
      </c>
      <c r="AW48" s="70">
        <f t="shared" si="40"/>
        <v>1</v>
      </c>
      <c r="AX48" s="58">
        <f t="shared" si="24"/>
        <v>10</v>
      </c>
      <c r="AY48" s="72">
        <v>19092</v>
      </c>
      <c r="AZ48" s="72">
        <v>19243</v>
      </c>
      <c r="BA48" s="73">
        <f t="shared" si="41"/>
        <v>99.200000000000003</v>
      </c>
      <c r="BB48" s="74">
        <f t="shared" si="26"/>
        <v>9</v>
      </c>
      <c r="BC48" s="102">
        <v>4</v>
      </c>
      <c r="BD48" s="102">
        <v>4</v>
      </c>
      <c r="BE48" s="76">
        <f t="shared" si="42"/>
        <v>100</v>
      </c>
      <c r="BF48" s="74">
        <f t="shared" si="28"/>
        <v>10</v>
      </c>
      <c r="BG48" s="75">
        <v>1</v>
      </c>
      <c r="BH48" s="103">
        <v>4</v>
      </c>
      <c r="BI48" s="77">
        <f t="shared" si="43"/>
        <v>25</v>
      </c>
      <c r="BJ48" s="44">
        <f t="shared" si="30"/>
        <v>3</v>
      </c>
      <c r="BK48" s="78">
        <f t="shared" si="31"/>
        <v>87</v>
      </c>
      <c r="BL48" s="1"/>
    </row>
    <row r="49" ht="17.25">
      <c r="A49" s="35">
        <v>46</v>
      </c>
      <c r="B49" s="36" t="s">
        <v>109</v>
      </c>
      <c r="C49" s="37">
        <v>18413</v>
      </c>
      <c r="D49" s="38">
        <v>5</v>
      </c>
      <c r="E49" s="39">
        <v>6</v>
      </c>
      <c r="F49" s="40">
        <f t="shared" si="0"/>
        <v>83.300000000000011</v>
      </c>
      <c r="G49" s="41">
        <f t="shared" si="1"/>
        <v>10</v>
      </c>
      <c r="H49" s="42">
        <v>16</v>
      </c>
      <c r="I49" s="42">
        <v>16</v>
      </c>
      <c r="J49" s="79">
        <f t="shared" si="32"/>
        <v>100</v>
      </c>
      <c r="K49" s="44">
        <f t="shared" si="33"/>
        <v>10</v>
      </c>
      <c r="L49" s="112">
        <v>2221</v>
      </c>
      <c r="M49" s="7">
        <v>2303</v>
      </c>
      <c r="N49" s="82">
        <f t="shared" si="34"/>
        <v>96.400000000000006</v>
      </c>
      <c r="O49" s="48">
        <f t="shared" si="5"/>
        <v>10</v>
      </c>
      <c r="P49" s="91">
        <v>60</v>
      </c>
      <c r="Q49" s="50">
        <f t="shared" si="6"/>
        <v>3.2585673165698146</v>
      </c>
      <c r="R49" s="51">
        <f t="shared" si="7"/>
        <v>6</v>
      </c>
      <c r="S49" s="91">
        <v>60</v>
      </c>
      <c r="T49" s="53">
        <f t="shared" si="35"/>
        <v>60</v>
      </c>
      <c r="U49" s="54">
        <f t="shared" si="9"/>
        <v>100</v>
      </c>
      <c r="V49" s="55">
        <f t="shared" si="10"/>
        <v>10</v>
      </c>
      <c r="W49" s="96">
        <v>0</v>
      </c>
      <c r="X49" s="120">
        <v>155</v>
      </c>
      <c r="Y49" s="54">
        <f t="shared" si="11"/>
        <v>0</v>
      </c>
      <c r="Z49" s="58">
        <f t="shared" si="12"/>
        <v>0</v>
      </c>
      <c r="AA49" s="53">
        <f t="shared" si="36"/>
        <v>60</v>
      </c>
      <c r="AB49" s="59">
        <f t="shared" si="37"/>
        <v>215</v>
      </c>
      <c r="AC49" s="50">
        <f t="shared" si="15"/>
        <v>27.91</v>
      </c>
      <c r="AD49" s="58">
        <f t="shared" si="16"/>
        <v>7</v>
      </c>
      <c r="AE49" s="87">
        <v>18</v>
      </c>
      <c r="AF49" s="61">
        <v>15</v>
      </c>
      <c r="AG49" s="62">
        <f t="shared" si="17"/>
        <v>83.329999999999998</v>
      </c>
      <c r="AH49" s="44">
        <f t="shared" si="18"/>
        <v>5</v>
      </c>
      <c r="AI49" s="64">
        <v>36</v>
      </c>
      <c r="AJ49" s="63">
        <v>35</v>
      </c>
      <c r="AK49" s="50">
        <f t="shared" si="38"/>
        <v>97.219999999999999</v>
      </c>
      <c r="AL49" s="58">
        <f t="shared" si="20"/>
        <v>10</v>
      </c>
      <c r="AM49" s="88">
        <v>35642782.389999993</v>
      </c>
      <c r="AN49" s="67">
        <v>737</v>
      </c>
      <c r="AO49" s="88">
        <v>15028708.790000003</v>
      </c>
      <c r="AP49" s="67">
        <v>718</v>
      </c>
      <c r="AQ49" s="66">
        <v>15</v>
      </c>
      <c r="AR49" s="89">
        <v>1</v>
      </c>
      <c r="AS49" s="69">
        <f t="shared" si="39"/>
        <v>100</v>
      </c>
      <c r="AT49" s="58">
        <f t="shared" si="22"/>
        <v>10</v>
      </c>
      <c r="AU49" s="90">
        <v>12</v>
      </c>
      <c r="AV49" s="70">
        <v>12</v>
      </c>
      <c r="AW49" s="90">
        <f t="shared" si="40"/>
        <v>1</v>
      </c>
      <c r="AX49" s="58">
        <f t="shared" si="24"/>
        <v>10</v>
      </c>
      <c r="AY49" s="72">
        <v>17820</v>
      </c>
      <c r="AZ49" s="72">
        <v>18413</v>
      </c>
      <c r="BA49" s="73">
        <f t="shared" si="41"/>
        <v>96.800000000000011</v>
      </c>
      <c r="BB49" s="74">
        <f t="shared" si="26"/>
        <v>8</v>
      </c>
      <c r="BC49" s="102">
        <v>6</v>
      </c>
      <c r="BD49" s="102">
        <v>6</v>
      </c>
      <c r="BE49" s="76">
        <f t="shared" si="42"/>
        <v>100</v>
      </c>
      <c r="BF49" s="74">
        <f t="shared" si="28"/>
        <v>10</v>
      </c>
      <c r="BG49" s="75">
        <v>0</v>
      </c>
      <c r="BH49" s="102">
        <v>6</v>
      </c>
      <c r="BI49" s="77">
        <f t="shared" si="43"/>
        <v>0</v>
      </c>
      <c r="BJ49" s="44">
        <f t="shared" si="30"/>
        <v>0</v>
      </c>
      <c r="BK49" s="78">
        <f t="shared" si="31"/>
        <v>106</v>
      </c>
      <c r="BL49" s="1"/>
    </row>
    <row r="50" ht="17.25">
      <c r="A50" s="35">
        <v>47</v>
      </c>
      <c r="B50" s="108" t="s">
        <v>110</v>
      </c>
      <c r="C50" s="37">
        <v>14121</v>
      </c>
      <c r="D50" s="38">
        <v>1</v>
      </c>
      <c r="E50" s="39">
        <v>6</v>
      </c>
      <c r="F50" s="40">
        <f t="shared" si="0"/>
        <v>16.699999999999999</v>
      </c>
      <c r="G50" s="41">
        <f t="shared" si="1"/>
        <v>3</v>
      </c>
      <c r="H50" s="42">
        <v>7</v>
      </c>
      <c r="I50" s="42">
        <v>5</v>
      </c>
      <c r="J50" s="43">
        <f t="shared" si="32"/>
        <v>71.400000000000006</v>
      </c>
      <c r="K50" s="44">
        <f t="shared" si="33"/>
        <v>8</v>
      </c>
      <c r="L50" s="7">
        <v>1</v>
      </c>
      <c r="M50" s="112">
        <v>592</v>
      </c>
      <c r="N50" s="47">
        <f t="shared" si="34"/>
        <v>0.20000000000000001</v>
      </c>
      <c r="O50" s="48">
        <f t="shared" si="5"/>
        <v>0</v>
      </c>
      <c r="P50" s="91">
        <v>29</v>
      </c>
      <c r="Q50" s="50">
        <f t="shared" si="6"/>
        <v>2.0536789179236599</v>
      </c>
      <c r="R50" s="51">
        <f t="shared" si="7"/>
        <v>5</v>
      </c>
      <c r="S50" s="52">
        <v>15</v>
      </c>
      <c r="T50" s="53">
        <f t="shared" si="35"/>
        <v>29</v>
      </c>
      <c r="U50" s="54">
        <f t="shared" si="9"/>
        <v>51.719999999999999</v>
      </c>
      <c r="V50" s="55">
        <f t="shared" si="10"/>
        <v>3</v>
      </c>
      <c r="W50" s="96">
        <v>0</v>
      </c>
      <c r="X50" s="57">
        <v>121</v>
      </c>
      <c r="Y50" s="54">
        <f t="shared" si="11"/>
        <v>0</v>
      </c>
      <c r="Z50" s="58">
        <f t="shared" si="12"/>
        <v>0</v>
      </c>
      <c r="AA50" s="53">
        <f t="shared" si="36"/>
        <v>29</v>
      </c>
      <c r="AB50" s="59">
        <f t="shared" si="37"/>
        <v>150</v>
      </c>
      <c r="AC50" s="50">
        <f t="shared" si="15"/>
        <v>19.330000000000002</v>
      </c>
      <c r="AD50" s="58">
        <f t="shared" si="16"/>
        <v>5</v>
      </c>
      <c r="AE50" s="93">
        <v>21</v>
      </c>
      <c r="AF50" s="61">
        <v>19</v>
      </c>
      <c r="AG50" s="62">
        <f t="shared" si="17"/>
        <v>90.480000000000004</v>
      </c>
      <c r="AH50" s="44">
        <f t="shared" si="18"/>
        <v>7</v>
      </c>
      <c r="AI50" s="63">
        <v>17</v>
      </c>
      <c r="AJ50" s="64">
        <v>12</v>
      </c>
      <c r="AK50" s="50">
        <f t="shared" si="38"/>
        <v>70.590000000000003</v>
      </c>
      <c r="AL50" s="58">
        <f t="shared" si="20"/>
        <v>8</v>
      </c>
      <c r="AM50" s="65">
        <v>34972277.419999987</v>
      </c>
      <c r="AN50" s="66">
        <v>1959</v>
      </c>
      <c r="AO50" s="65">
        <v>20462808.43999999</v>
      </c>
      <c r="AP50" s="66">
        <v>2021</v>
      </c>
      <c r="AQ50" s="67">
        <v>12</v>
      </c>
      <c r="AR50" s="68">
        <v>1</v>
      </c>
      <c r="AS50" s="69">
        <f t="shared" si="39"/>
        <v>100</v>
      </c>
      <c r="AT50" s="58">
        <f t="shared" si="22"/>
        <v>10</v>
      </c>
      <c r="AU50" s="70">
        <v>9</v>
      </c>
      <c r="AV50" s="90">
        <v>9</v>
      </c>
      <c r="AW50" s="70">
        <f t="shared" si="40"/>
        <v>1</v>
      </c>
      <c r="AX50" s="58">
        <f t="shared" si="24"/>
        <v>10</v>
      </c>
      <c r="AY50" s="72">
        <v>14121</v>
      </c>
      <c r="AZ50" s="72">
        <v>14121</v>
      </c>
      <c r="BA50" s="73">
        <f t="shared" si="41"/>
        <v>100</v>
      </c>
      <c r="BB50" s="74">
        <f t="shared" si="26"/>
        <v>10</v>
      </c>
      <c r="BC50" s="102">
        <v>4</v>
      </c>
      <c r="BD50" s="102">
        <v>4</v>
      </c>
      <c r="BE50" s="76">
        <f t="shared" si="42"/>
        <v>100</v>
      </c>
      <c r="BF50" s="74">
        <f t="shared" si="28"/>
        <v>10</v>
      </c>
      <c r="BG50" s="75">
        <v>1</v>
      </c>
      <c r="BH50" s="103">
        <v>4</v>
      </c>
      <c r="BI50" s="77">
        <f t="shared" si="43"/>
        <v>25</v>
      </c>
      <c r="BJ50" s="44">
        <f t="shared" si="30"/>
        <v>3</v>
      </c>
      <c r="BK50" s="78">
        <f t="shared" si="31"/>
        <v>82</v>
      </c>
      <c r="BL50" s="1"/>
    </row>
    <row r="51" ht="17.25">
      <c r="A51" s="35">
        <v>48</v>
      </c>
      <c r="B51" s="36" t="s">
        <v>111</v>
      </c>
      <c r="C51" s="37">
        <v>10444</v>
      </c>
      <c r="D51" s="38">
        <v>5</v>
      </c>
      <c r="E51" s="39">
        <v>6</v>
      </c>
      <c r="F51" s="40">
        <f t="shared" si="0"/>
        <v>83.300000000000011</v>
      </c>
      <c r="G51" s="41">
        <f t="shared" si="1"/>
        <v>10</v>
      </c>
      <c r="H51" s="42">
        <v>7</v>
      </c>
      <c r="I51" s="42">
        <v>5</v>
      </c>
      <c r="J51" s="79">
        <f t="shared" si="32"/>
        <v>71.400000000000006</v>
      </c>
      <c r="K51" s="44">
        <f t="shared" si="33"/>
        <v>8</v>
      </c>
      <c r="L51" s="112">
        <v>0</v>
      </c>
      <c r="M51" s="7">
        <v>1043</v>
      </c>
      <c r="N51" s="82">
        <f t="shared" si="34"/>
        <v>0</v>
      </c>
      <c r="O51" s="48">
        <f t="shared" si="5"/>
        <v>0</v>
      </c>
      <c r="P51" s="91">
        <v>143</v>
      </c>
      <c r="Q51" s="50">
        <f t="shared" si="6"/>
        <v>13.692072003063959</v>
      </c>
      <c r="R51" s="51">
        <f t="shared" si="7"/>
        <v>10</v>
      </c>
      <c r="S51" s="91">
        <v>143</v>
      </c>
      <c r="T51" s="53">
        <f t="shared" si="35"/>
        <v>143</v>
      </c>
      <c r="U51" s="54">
        <f t="shared" si="9"/>
        <v>100</v>
      </c>
      <c r="V51" s="55">
        <f t="shared" si="10"/>
        <v>10</v>
      </c>
      <c r="W51" s="96">
        <v>0</v>
      </c>
      <c r="X51" s="57">
        <v>170</v>
      </c>
      <c r="Y51" s="54">
        <f t="shared" si="11"/>
        <v>0</v>
      </c>
      <c r="Z51" s="58">
        <f t="shared" si="12"/>
        <v>0</v>
      </c>
      <c r="AA51" s="53">
        <f t="shared" si="36"/>
        <v>143</v>
      </c>
      <c r="AB51" s="59">
        <f t="shared" si="37"/>
        <v>313</v>
      </c>
      <c r="AC51" s="50">
        <f t="shared" si="15"/>
        <v>45.689999999999998</v>
      </c>
      <c r="AD51" s="58">
        <f t="shared" si="16"/>
        <v>10</v>
      </c>
      <c r="AE51" s="87">
        <v>9</v>
      </c>
      <c r="AF51" s="61">
        <v>9</v>
      </c>
      <c r="AG51" s="87">
        <f>ROUND((AF51/AE51)*100,2)</f>
        <v>100</v>
      </c>
      <c r="AH51" s="44">
        <f t="shared" si="18"/>
        <v>10</v>
      </c>
      <c r="AI51" s="64">
        <v>12</v>
      </c>
      <c r="AJ51" s="63">
        <v>10</v>
      </c>
      <c r="AK51" s="50">
        <f t="shared" si="38"/>
        <v>83.329999999999998</v>
      </c>
      <c r="AL51" s="58">
        <f t="shared" si="20"/>
        <v>9</v>
      </c>
      <c r="AM51" s="88">
        <v>20211159.170000009</v>
      </c>
      <c r="AN51" s="67">
        <v>1003</v>
      </c>
      <c r="AO51" s="88">
        <v>8705872.1600000039</v>
      </c>
      <c r="AP51" s="67">
        <v>652</v>
      </c>
      <c r="AQ51" s="66">
        <v>12</v>
      </c>
      <c r="AR51" s="89">
        <v>1</v>
      </c>
      <c r="AS51" s="69">
        <f t="shared" si="39"/>
        <v>100</v>
      </c>
      <c r="AT51" s="58">
        <f t="shared" si="22"/>
        <v>10</v>
      </c>
      <c r="AU51" s="90">
        <v>10</v>
      </c>
      <c r="AV51" s="70">
        <v>10</v>
      </c>
      <c r="AW51" s="90">
        <f t="shared" si="40"/>
        <v>1</v>
      </c>
      <c r="AX51" s="58">
        <f t="shared" si="24"/>
        <v>10</v>
      </c>
      <c r="AY51" s="72">
        <v>10444</v>
      </c>
      <c r="AZ51" s="72">
        <v>10444</v>
      </c>
      <c r="BA51" s="73">
        <f t="shared" si="41"/>
        <v>100</v>
      </c>
      <c r="BB51" s="74">
        <f t="shared" si="26"/>
        <v>10</v>
      </c>
      <c r="BC51" s="102">
        <v>7</v>
      </c>
      <c r="BD51" s="102">
        <v>7</v>
      </c>
      <c r="BE51" s="76">
        <f t="shared" si="42"/>
        <v>100</v>
      </c>
      <c r="BF51" s="74">
        <f t="shared" si="28"/>
        <v>10</v>
      </c>
      <c r="BG51" s="75">
        <v>0</v>
      </c>
      <c r="BH51" s="102">
        <v>7</v>
      </c>
      <c r="BI51" s="77">
        <f t="shared" si="43"/>
        <v>0</v>
      </c>
      <c r="BJ51" s="44">
        <f t="shared" si="30"/>
        <v>0</v>
      </c>
      <c r="BK51" s="78">
        <f t="shared" si="31"/>
        <v>107</v>
      </c>
      <c r="BL51" s="1"/>
    </row>
    <row r="52" ht="17.25">
      <c r="A52" s="35">
        <v>49</v>
      </c>
      <c r="B52" s="36" t="s">
        <v>112</v>
      </c>
      <c r="C52" s="37">
        <v>17304</v>
      </c>
      <c r="D52" s="38">
        <v>5</v>
      </c>
      <c r="E52" s="39">
        <v>6</v>
      </c>
      <c r="F52" s="40">
        <f t="shared" si="0"/>
        <v>83.300000000000011</v>
      </c>
      <c r="G52" s="41">
        <f t="shared" si="1"/>
        <v>10</v>
      </c>
      <c r="H52" s="42">
        <v>12</v>
      </c>
      <c r="I52" s="42">
        <v>11</v>
      </c>
      <c r="J52" s="43">
        <f t="shared" si="32"/>
        <v>91.700000000000003</v>
      </c>
      <c r="K52" s="44">
        <f t="shared" si="33"/>
        <v>9</v>
      </c>
      <c r="L52" s="7">
        <v>0</v>
      </c>
      <c r="M52" s="112">
        <v>2803</v>
      </c>
      <c r="N52" s="47">
        <f t="shared" si="34"/>
        <v>0</v>
      </c>
      <c r="O52" s="48">
        <f t="shared" si="5"/>
        <v>0</v>
      </c>
      <c r="P52" s="91">
        <v>62</v>
      </c>
      <c r="Q52" s="50">
        <f t="shared" si="6"/>
        <v>3.582986592695331</v>
      </c>
      <c r="R52" s="51">
        <f t="shared" si="7"/>
        <v>6</v>
      </c>
      <c r="S52" s="52">
        <v>56</v>
      </c>
      <c r="T52" s="53">
        <f t="shared" si="35"/>
        <v>62</v>
      </c>
      <c r="U52" s="54">
        <f t="shared" si="9"/>
        <v>90.320000000000007</v>
      </c>
      <c r="V52" s="55">
        <f t="shared" si="10"/>
        <v>9</v>
      </c>
      <c r="W52" s="96">
        <v>0</v>
      </c>
      <c r="X52" s="57">
        <v>162</v>
      </c>
      <c r="Y52" s="54">
        <f t="shared" si="11"/>
        <v>0</v>
      </c>
      <c r="Z52" s="58">
        <f t="shared" si="12"/>
        <v>0</v>
      </c>
      <c r="AA52" s="53">
        <f t="shared" si="36"/>
        <v>62</v>
      </c>
      <c r="AB52" s="59">
        <f t="shared" si="37"/>
        <v>224</v>
      </c>
      <c r="AC52" s="50">
        <f t="shared" si="15"/>
        <v>27.68</v>
      </c>
      <c r="AD52" s="58">
        <f t="shared" si="16"/>
        <v>7</v>
      </c>
      <c r="AE52" s="93">
        <v>20</v>
      </c>
      <c r="AF52" s="61">
        <v>20</v>
      </c>
      <c r="AG52" s="62">
        <f t="shared" si="17"/>
        <v>100</v>
      </c>
      <c r="AH52" s="44">
        <f t="shared" si="18"/>
        <v>10</v>
      </c>
      <c r="AI52" s="63">
        <v>5</v>
      </c>
      <c r="AJ52" s="64">
        <v>5</v>
      </c>
      <c r="AK52" s="50">
        <f t="shared" si="38"/>
        <v>100</v>
      </c>
      <c r="AL52" s="58">
        <f t="shared" si="20"/>
        <v>10</v>
      </c>
      <c r="AM52" s="65">
        <v>33567587.559999987</v>
      </c>
      <c r="AN52" s="66">
        <v>586</v>
      </c>
      <c r="AO52" s="65">
        <v>19011433.839999989</v>
      </c>
      <c r="AP52" s="66">
        <v>497</v>
      </c>
      <c r="AQ52" s="67">
        <v>20</v>
      </c>
      <c r="AR52" s="68">
        <v>1</v>
      </c>
      <c r="AS52" s="69">
        <f t="shared" si="39"/>
        <v>100</v>
      </c>
      <c r="AT52" s="58">
        <f t="shared" si="22"/>
        <v>10</v>
      </c>
      <c r="AU52" s="70">
        <v>16</v>
      </c>
      <c r="AV52" s="90">
        <v>16</v>
      </c>
      <c r="AW52" s="70">
        <f t="shared" si="40"/>
        <v>1</v>
      </c>
      <c r="AX52" s="58">
        <f t="shared" si="24"/>
        <v>10</v>
      </c>
      <c r="AY52" s="72">
        <v>16389</v>
      </c>
      <c r="AZ52" s="72">
        <v>17304</v>
      </c>
      <c r="BA52" s="73">
        <f t="shared" si="41"/>
        <v>94.700000000000003</v>
      </c>
      <c r="BB52" s="74">
        <f t="shared" si="26"/>
        <v>7</v>
      </c>
      <c r="BC52" s="102">
        <v>12</v>
      </c>
      <c r="BD52" s="102">
        <v>12</v>
      </c>
      <c r="BE52" s="76">
        <f t="shared" si="42"/>
        <v>100</v>
      </c>
      <c r="BF52" s="74">
        <f t="shared" si="28"/>
        <v>10</v>
      </c>
      <c r="BG52" s="75">
        <v>1</v>
      </c>
      <c r="BH52" s="103">
        <v>12</v>
      </c>
      <c r="BI52" s="77">
        <f t="shared" si="43"/>
        <v>8.3000000000000007</v>
      </c>
      <c r="BJ52" s="44">
        <f t="shared" si="30"/>
        <v>2</v>
      </c>
      <c r="BK52" s="78">
        <f t="shared" si="31"/>
        <v>100</v>
      </c>
      <c r="BL52" s="1"/>
    </row>
    <row r="53" ht="17.25">
      <c r="A53" s="35">
        <v>50</v>
      </c>
      <c r="B53" s="36" t="s">
        <v>113</v>
      </c>
      <c r="C53" s="37">
        <v>19785</v>
      </c>
      <c r="D53" s="38">
        <v>4</v>
      </c>
      <c r="E53" s="39">
        <v>6</v>
      </c>
      <c r="F53" s="40">
        <f t="shared" si="0"/>
        <v>66.700000000000003</v>
      </c>
      <c r="G53" s="41">
        <f t="shared" si="1"/>
        <v>8</v>
      </c>
      <c r="H53" s="42">
        <v>60</v>
      </c>
      <c r="I53" s="42">
        <v>48</v>
      </c>
      <c r="J53" s="79">
        <f t="shared" si="32"/>
        <v>80</v>
      </c>
      <c r="K53" s="44">
        <f t="shared" si="33"/>
        <v>8</v>
      </c>
      <c r="L53" s="112">
        <v>2565</v>
      </c>
      <c r="M53" s="7">
        <v>2617</v>
      </c>
      <c r="N53" s="82">
        <f t="shared" si="34"/>
        <v>98</v>
      </c>
      <c r="O53" s="48">
        <f t="shared" si="5"/>
        <v>10</v>
      </c>
      <c r="P53" s="91">
        <v>1017</v>
      </c>
      <c r="Q53" s="50">
        <f t="shared" si="6"/>
        <v>51.402577710386659</v>
      </c>
      <c r="R53" s="51">
        <f t="shared" si="7"/>
        <v>10</v>
      </c>
      <c r="S53" s="91">
        <v>996</v>
      </c>
      <c r="T53" s="53">
        <f t="shared" si="35"/>
        <v>1017</v>
      </c>
      <c r="U53" s="54">
        <f t="shared" si="9"/>
        <v>97.939999999999998</v>
      </c>
      <c r="V53" s="55">
        <f t="shared" si="10"/>
        <v>10</v>
      </c>
      <c r="W53" s="96">
        <v>0</v>
      </c>
      <c r="X53" s="57">
        <v>50</v>
      </c>
      <c r="Y53" s="54">
        <f t="shared" si="11"/>
        <v>0</v>
      </c>
      <c r="Z53" s="58">
        <f t="shared" si="12"/>
        <v>0</v>
      </c>
      <c r="AA53" s="53">
        <f t="shared" si="36"/>
        <v>1017</v>
      </c>
      <c r="AB53" s="59">
        <f t="shared" si="37"/>
        <v>1067</v>
      </c>
      <c r="AC53" s="50">
        <f t="shared" si="15"/>
        <v>95.310000000000002</v>
      </c>
      <c r="AD53" s="58">
        <f t="shared" si="16"/>
        <v>10</v>
      </c>
      <c r="AE53" s="87">
        <v>19</v>
      </c>
      <c r="AF53" s="61">
        <v>19</v>
      </c>
      <c r="AG53" s="62">
        <f t="shared" si="17"/>
        <v>100</v>
      </c>
      <c r="AH53" s="44">
        <f t="shared" si="18"/>
        <v>10</v>
      </c>
      <c r="AI53" s="64">
        <v>32</v>
      </c>
      <c r="AJ53" s="63">
        <v>26</v>
      </c>
      <c r="AK53" s="50">
        <f t="shared" si="38"/>
        <v>81.25</v>
      </c>
      <c r="AL53" s="58">
        <f t="shared" si="20"/>
        <v>9</v>
      </c>
      <c r="AM53" s="88">
        <v>30630404.680000022</v>
      </c>
      <c r="AN53" s="67">
        <v>3852</v>
      </c>
      <c r="AO53" s="88">
        <v>25305109.000000007</v>
      </c>
      <c r="AP53" s="67">
        <v>2199</v>
      </c>
      <c r="AQ53" s="66">
        <v>12</v>
      </c>
      <c r="AR53" s="89">
        <v>1</v>
      </c>
      <c r="AS53" s="69">
        <f t="shared" si="39"/>
        <v>100</v>
      </c>
      <c r="AT53" s="58">
        <f t="shared" si="22"/>
        <v>10</v>
      </c>
      <c r="AU53" s="90">
        <v>8</v>
      </c>
      <c r="AV53" s="70">
        <v>8</v>
      </c>
      <c r="AW53" s="90">
        <f t="shared" si="40"/>
        <v>1</v>
      </c>
      <c r="AX53" s="58">
        <f t="shared" si="24"/>
        <v>10</v>
      </c>
      <c r="AY53" s="72">
        <v>18556</v>
      </c>
      <c r="AZ53" s="72">
        <v>19785</v>
      </c>
      <c r="BA53" s="73">
        <f t="shared" si="41"/>
        <v>93.800000000000011</v>
      </c>
      <c r="BB53" s="74">
        <f t="shared" si="26"/>
        <v>6</v>
      </c>
      <c r="BC53" s="102">
        <v>10</v>
      </c>
      <c r="BD53" s="102">
        <v>10</v>
      </c>
      <c r="BE53" s="76">
        <f t="shared" si="42"/>
        <v>100</v>
      </c>
      <c r="BF53" s="74">
        <f t="shared" si="28"/>
        <v>10</v>
      </c>
      <c r="BG53" s="75">
        <v>0</v>
      </c>
      <c r="BH53" s="102">
        <v>10</v>
      </c>
      <c r="BI53" s="77">
        <f t="shared" si="43"/>
        <v>0</v>
      </c>
      <c r="BJ53" s="44">
        <f t="shared" si="30"/>
        <v>0</v>
      </c>
      <c r="BK53" s="78">
        <f t="shared" si="31"/>
        <v>111</v>
      </c>
      <c r="BL53" s="1"/>
    </row>
    <row r="54" ht="17.25">
      <c r="A54" s="35">
        <v>51</v>
      </c>
      <c r="B54" s="36" t="s">
        <v>114</v>
      </c>
      <c r="C54" s="37">
        <v>13386</v>
      </c>
      <c r="D54" s="38">
        <v>2</v>
      </c>
      <c r="E54" s="39">
        <v>6</v>
      </c>
      <c r="F54" s="40">
        <f t="shared" si="0"/>
        <v>33.300000000000004</v>
      </c>
      <c r="G54" s="41">
        <f t="shared" si="1"/>
        <v>5</v>
      </c>
      <c r="H54" s="42">
        <v>52</v>
      </c>
      <c r="I54" s="42">
        <v>31</v>
      </c>
      <c r="J54" s="43">
        <f t="shared" si="32"/>
        <v>59.600000000000001</v>
      </c>
      <c r="K54" s="44">
        <f t="shared" si="33"/>
        <v>6</v>
      </c>
      <c r="L54" s="7">
        <v>1634</v>
      </c>
      <c r="M54" s="112">
        <v>2075</v>
      </c>
      <c r="N54" s="47">
        <f t="shared" si="34"/>
        <v>78.700000000000003</v>
      </c>
      <c r="O54" s="48">
        <f t="shared" si="5"/>
        <v>8</v>
      </c>
      <c r="P54" s="91">
        <v>825</v>
      </c>
      <c r="Q54" s="50">
        <f t="shared" si="6"/>
        <v>61.631555356342453</v>
      </c>
      <c r="R54" s="51">
        <f t="shared" si="7"/>
        <v>10</v>
      </c>
      <c r="S54" s="52">
        <v>608</v>
      </c>
      <c r="T54" s="53">
        <f t="shared" si="35"/>
        <v>825</v>
      </c>
      <c r="U54" s="54">
        <f t="shared" si="9"/>
        <v>73.700000000000003</v>
      </c>
      <c r="V54" s="55">
        <f t="shared" si="10"/>
        <v>5</v>
      </c>
      <c r="W54" s="96">
        <v>0</v>
      </c>
      <c r="X54" s="120">
        <v>464</v>
      </c>
      <c r="Y54" s="54">
        <f t="shared" si="11"/>
        <v>0</v>
      </c>
      <c r="Z54" s="58">
        <f t="shared" si="12"/>
        <v>0</v>
      </c>
      <c r="AA54" s="53">
        <f t="shared" si="36"/>
        <v>825</v>
      </c>
      <c r="AB54" s="59">
        <f t="shared" si="37"/>
        <v>1289</v>
      </c>
      <c r="AC54" s="50">
        <f t="shared" si="15"/>
        <v>64</v>
      </c>
      <c r="AD54" s="58">
        <f t="shared" si="16"/>
        <v>10</v>
      </c>
      <c r="AE54" s="93">
        <v>24</v>
      </c>
      <c r="AF54" s="61">
        <v>23</v>
      </c>
      <c r="AG54" s="62">
        <f t="shared" si="17"/>
        <v>95.829999999999998</v>
      </c>
      <c r="AH54" s="44">
        <f t="shared" si="18"/>
        <v>9</v>
      </c>
      <c r="AI54" s="63">
        <v>22</v>
      </c>
      <c r="AJ54" s="64">
        <v>19</v>
      </c>
      <c r="AK54" s="50">
        <f t="shared" si="38"/>
        <v>86.359999999999999</v>
      </c>
      <c r="AL54" s="58">
        <f t="shared" si="20"/>
        <v>9</v>
      </c>
      <c r="AM54" s="65">
        <v>13511083.350000013</v>
      </c>
      <c r="AN54" s="66">
        <v>1553</v>
      </c>
      <c r="AO54" s="65">
        <v>9898742.7800000031</v>
      </c>
      <c r="AP54" s="66">
        <v>1250</v>
      </c>
      <c r="AQ54" s="67">
        <v>10</v>
      </c>
      <c r="AR54" s="68">
        <v>1</v>
      </c>
      <c r="AS54" s="69">
        <f t="shared" si="39"/>
        <v>100</v>
      </c>
      <c r="AT54" s="58">
        <f t="shared" si="22"/>
        <v>10</v>
      </c>
      <c r="AU54" s="70">
        <v>9</v>
      </c>
      <c r="AV54" s="90">
        <v>9</v>
      </c>
      <c r="AW54" s="70">
        <f t="shared" si="40"/>
        <v>1</v>
      </c>
      <c r="AX54" s="58">
        <f t="shared" si="24"/>
        <v>10</v>
      </c>
      <c r="AY54" s="72">
        <v>12913</v>
      </c>
      <c r="AZ54" s="72">
        <v>13386</v>
      </c>
      <c r="BA54" s="73">
        <f t="shared" si="41"/>
        <v>96.5</v>
      </c>
      <c r="BB54" s="74">
        <f t="shared" si="26"/>
        <v>8</v>
      </c>
      <c r="BC54" s="102">
        <v>7</v>
      </c>
      <c r="BD54" s="102">
        <v>7</v>
      </c>
      <c r="BE54" s="76">
        <f t="shared" si="42"/>
        <v>100</v>
      </c>
      <c r="BF54" s="74">
        <f t="shared" si="28"/>
        <v>10</v>
      </c>
      <c r="BG54" s="75">
        <v>0</v>
      </c>
      <c r="BH54" s="103">
        <v>7</v>
      </c>
      <c r="BI54" s="77">
        <f t="shared" si="43"/>
        <v>0</v>
      </c>
      <c r="BJ54" s="44">
        <f t="shared" si="30"/>
        <v>0</v>
      </c>
      <c r="BK54" s="78">
        <f t="shared" si="31"/>
        <v>100</v>
      </c>
      <c r="BL54" s="1"/>
    </row>
    <row r="55" ht="17.25">
      <c r="A55" s="35">
        <v>52</v>
      </c>
      <c r="B55" s="36" t="s">
        <v>115</v>
      </c>
      <c r="C55" s="37">
        <v>7025</v>
      </c>
      <c r="D55" s="38">
        <v>4</v>
      </c>
      <c r="E55" s="39">
        <v>6</v>
      </c>
      <c r="F55" s="40">
        <f t="shared" si="0"/>
        <v>66.700000000000003</v>
      </c>
      <c r="G55" s="41">
        <f t="shared" si="1"/>
        <v>8</v>
      </c>
      <c r="H55" s="42">
        <v>8</v>
      </c>
      <c r="I55" s="42">
        <v>8</v>
      </c>
      <c r="J55" s="79">
        <f t="shared" si="32"/>
        <v>100</v>
      </c>
      <c r="K55" s="44">
        <f t="shared" si="33"/>
        <v>10</v>
      </c>
      <c r="L55" s="112">
        <v>0</v>
      </c>
      <c r="M55" s="7">
        <v>1669</v>
      </c>
      <c r="N55" s="82">
        <f t="shared" si="34"/>
        <v>0</v>
      </c>
      <c r="O55" s="48">
        <f t="shared" si="5"/>
        <v>0</v>
      </c>
      <c r="P55" s="91">
        <v>257</v>
      </c>
      <c r="Q55" s="50">
        <f t="shared" si="6"/>
        <v>36.583629893238431</v>
      </c>
      <c r="R55" s="51">
        <f t="shared" si="7"/>
        <v>10</v>
      </c>
      <c r="S55" s="91">
        <v>171</v>
      </c>
      <c r="T55" s="53">
        <f t="shared" si="35"/>
        <v>257</v>
      </c>
      <c r="U55" s="54">
        <f t="shared" si="9"/>
        <v>66.540000000000006</v>
      </c>
      <c r="V55" s="55">
        <f t="shared" si="10"/>
        <v>5</v>
      </c>
      <c r="W55" s="96">
        <v>0</v>
      </c>
      <c r="X55" s="57">
        <v>236</v>
      </c>
      <c r="Y55" s="54">
        <f t="shared" si="11"/>
        <v>0</v>
      </c>
      <c r="Z55" s="58">
        <f t="shared" si="12"/>
        <v>0</v>
      </c>
      <c r="AA55" s="53">
        <f t="shared" si="36"/>
        <v>257</v>
      </c>
      <c r="AB55" s="59">
        <f t="shared" si="37"/>
        <v>493</v>
      </c>
      <c r="AC55" s="50">
        <f t="shared" si="15"/>
        <v>52.130000000000003</v>
      </c>
      <c r="AD55" s="58">
        <f t="shared" si="16"/>
        <v>10</v>
      </c>
      <c r="AE55" s="87">
        <v>31</v>
      </c>
      <c r="AF55" s="61">
        <v>31</v>
      </c>
      <c r="AG55" s="62">
        <f t="shared" si="17"/>
        <v>100</v>
      </c>
      <c r="AH55" s="44">
        <f t="shared" si="18"/>
        <v>10</v>
      </c>
      <c r="AI55" s="64">
        <v>2</v>
      </c>
      <c r="AJ55" s="63">
        <v>0</v>
      </c>
      <c r="AK55" s="50">
        <f t="shared" si="38"/>
        <v>0</v>
      </c>
      <c r="AL55" s="58">
        <f t="shared" si="20"/>
        <v>0</v>
      </c>
      <c r="AM55" s="88">
        <v>19152913.619999997</v>
      </c>
      <c r="AN55" s="67">
        <v>2405</v>
      </c>
      <c r="AO55" s="88">
        <v>4717513.6299999924</v>
      </c>
      <c r="AP55" s="67">
        <v>1154</v>
      </c>
      <c r="AQ55" s="66">
        <v>2</v>
      </c>
      <c r="AR55" s="89">
        <v>1</v>
      </c>
      <c r="AS55" s="69">
        <f t="shared" si="39"/>
        <v>100</v>
      </c>
      <c r="AT55" s="58">
        <f t="shared" si="22"/>
        <v>10</v>
      </c>
      <c r="AU55" s="90">
        <v>8</v>
      </c>
      <c r="AV55" s="70">
        <v>8</v>
      </c>
      <c r="AW55" s="90">
        <f t="shared" si="40"/>
        <v>1</v>
      </c>
      <c r="AX55" s="58">
        <f t="shared" si="24"/>
        <v>10</v>
      </c>
      <c r="AY55" s="72">
        <v>6569</v>
      </c>
      <c r="AZ55" s="72">
        <v>7025</v>
      </c>
      <c r="BA55" s="73">
        <f t="shared" si="41"/>
        <v>93.5</v>
      </c>
      <c r="BB55" s="74">
        <f t="shared" si="26"/>
        <v>6</v>
      </c>
      <c r="BC55" s="102">
        <v>6</v>
      </c>
      <c r="BD55" s="102">
        <v>6</v>
      </c>
      <c r="BE55" s="76">
        <f t="shared" si="42"/>
        <v>100</v>
      </c>
      <c r="BF55" s="74">
        <f t="shared" si="28"/>
        <v>10</v>
      </c>
      <c r="BG55" s="75">
        <v>0</v>
      </c>
      <c r="BH55" s="102">
        <v>6</v>
      </c>
      <c r="BI55" s="77">
        <f t="shared" si="43"/>
        <v>0</v>
      </c>
      <c r="BJ55" s="44">
        <f t="shared" si="30"/>
        <v>0</v>
      </c>
      <c r="BK55" s="78">
        <f t="shared" si="31"/>
        <v>89</v>
      </c>
      <c r="BL55" s="1"/>
    </row>
    <row r="56" ht="17.25">
      <c r="A56" s="35">
        <v>53</v>
      </c>
      <c r="B56" s="36" t="s">
        <v>116</v>
      </c>
      <c r="C56" s="37">
        <v>5907</v>
      </c>
      <c r="D56" s="38">
        <v>4</v>
      </c>
      <c r="E56" s="39">
        <v>6</v>
      </c>
      <c r="F56" s="40">
        <f t="shared" si="0"/>
        <v>66.700000000000003</v>
      </c>
      <c r="G56" s="41">
        <f t="shared" si="1"/>
        <v>8</v>
      </c>
      <c r="H56" s="42">
        <v>5</v>
      </c>
      <c r="I56" s="42">
        <v>5</v>
      </c>
      <c r="J56" s="43">
        <f t="shared" si="32"/>
        <v>100</v>
      </c>
      <c r="K56" s="44">
        <f t="shared" si="33"/>
        <v>10</v>
      </c>
      <c r="L56" s="7">
        <v>540</v>
      </c>
      <c r="M56" s="112">
        <v>563</v>
      </c>
      <c r="N56" s="47">
        <f t="shared" si="34"/>
        <v>95.900000000000006</v>
      </c>
      <c r="O56" s="48">
        <f t="shared" si="5"/>
        <v>10</v>
      </c>
      <c r="P56" s="91">
        <v>47</v>
      </c>
      <c r="Q56" s="50">
        <f t="shared" si="6"/>
        <v>7.9566615879465044</v>
      </c>
      <c r="R56" s="51">
        <f t="shared" si="7"/>
        <v>9</v>
      </c>
      <c r="S56" s="52">
        <v>42</v>
      </c>
      <c r="T56" s="53">
        <f t="shared" si="35"/>
        <v>47</v>
      </c>
      <c r="U56" s="54">
        <f t="shared" si="9"/>
        <v>89.359999999999999</v>
      </c>
      <c r="V56" s="55">
        <f t="shared" si="10"/>
        <v>8</v>
      </c>
      <c r="W56" s="96">
        <v>0</v>
      </c>
      <c r="X56" s="57">
        <v>212</v>
      </c>
      <c r="Y56" s="54">
        <f t="shared" si="11"/>
        <v>0</v>
      </c>
      <c r="Z56" s="58">
        <f t="shared" si="12"/>
        <v>0</v>
      </c>
      <c r="AA56" s="53">
        <f t="shared" si="36"/>
        <v>47</v>
      </c>
      <c r="AB56" s="59">
        <f t="shared" si="37"/>
        <v>259</v>
      </c>
      <c r="AC56" s="50">
        <f t="shared" si="15"/>
        <v>18.150000000000002</v>
      </c>
      <c r="AD56" s="58">
        <f t="shared" si="16"/>
        <v>5</v>
      </c>
      <c r="AE56" s="93">
        <v>20</v>
      </c>
      <c r="AF56" s="61">
        <v>18</v>
      </c>
      <c r="AG56" s="62">
        <f t="shared" si="17"/>
        <v>90</v>
      </c>
      <c r="AH56" s="44">
        <f t="shared" si="18"/>
        <v>7</v>
      </c>
      <c r="AI56" s="63">
        <v>7</v>
      </c>
      <c r="AJ56" s="64">
        <v>3</v>
      </c>
      <c r="AK56" s="50">
        <f t="shared" si="38"/>
        <v>42.859999999999999</v>
      </c>
      <c r="AL56" s="58">
        <f t="shared" si="20"/>
        <v>4</v>
      </c>
      <c r="AM56" s="65">
        <v>21555689.029999897</v>
      </c>
      <c r="AN56" s="66">
        <v>3453</v>
      </c>
      <c r="AO56" s="65">
        <v>8975563.1299999934</v>
      </c>
      <c r="AP56" s="66">
        <v>1746</v>
      </c>
      <c r="AQ56" s="67">
        <v>7</v>
      </c>
      <c r="AR56" s="68">
        <v>1</v>
      </c>
      <c r="AS56" s="69">
        <f t="shared" si="39"/>
        <v>100</v>
      </c>
      <c r="AT56" s="58">
        <f t="shared" si="22"/>
        <v>10</v>
      </c>
      <c r="AU56" s="70">
        <v>4</v>
      </c>
      <c r="AV56" s="90">
        <v>4</v>
      </c>
      <c r="AW56" s="70">
        <f t="shared" si="40"/>
        <v>1</v>
      </c>
      <c r="AX56" s="58">
        <f t="shared" si="24"/>
        <v>10</v>
      </c>
      <c r="AY56" s="72">
        <v>5518</v>
      </c>
      <c r="AZ56" s="72">
        <v>5907</v>
      </c>
      <c r="BA56" s="73">
        <f t="shared" si="41"/>
        <v>93.400000000000006</v>
      </c>
      <c r="BB56" s="74">
        <f t="shared" si="26"/>
        <v>6</v>
      </c>
      <c r="BC56" s="102">
        <v>5</v>
      </c>
      <c r="BD56" s="102">
        <v>5</v>
      </c>
      <c r="BE56" s="76">
        <f t="shared" si="42"/>
        <v>100</v>
      </c>
      <c r="BF56" s="74">
        <f t="shared" si="28"/>
        <v>10</v>
      </c>
      <c r="BG56" s="75">
        <v>0</v>
      </c>
      <c r="BH56" s="103">
        <v>5</v>
      </c>
      <c r="BI56" s="77">
        <f t="shared" si="43"/>
        <v>0</v>
      </c>
      <c r="BJ56" s="44">
        <f t="shared" si="30"/>
        <v>0</v>
      </c>
      <c r="BK56" s="78">
        <f t="shared" si="31"/>
        <v>97</v>
      </c>
      <c r="BL56" s="1"/>
    </row>
    <row r="57" ht="17.25">
      <c r="A57" s="35">
        <v>54</v>
      </c>
      <c r="B57" s="36" t="s">
        <v>117</v>
      </c>
      <c r="C57" s="37">
        <v>3152</v>
      </c>
      <c r="D57" s="38">
        <v>5</v>
      </c>
      <c r="E57" s="39">
        <v>6</v>
      </c>
      <c r="F57" s="40">
        <f t="shared" si="0"/>
        <v>83.300000000000011</v>
      </c>
      <c r="G57" s="41">
        <f t="shared" si="1"/>
        <v>10</v>
      </c>
      <c r="H57" s="42">
        <v>2</v>
      </c>
      <c r="I57" s="42">
        <v>0</v>
      </c>
      <c r="J57" s="79">
        <f t="shared" si="32"/>
        <v>0</v>
      </c>
      <c r="K57" s="44">
        <f t="shared" si="33"/>
        <v>0</v>
      </c>
      <c r="L57" s="112">
        <v>1095</v>
      </c>
      <c r="M57" s="7">
        <v>1152</v>
      </c>
      <c r="N57" s="82">
        <f t="shared" si="34"/>
        <v>95.100000000000009</v>
      </c>
      <c r="O57" s="48">
        <f t="shared" si="5"/>
        <v>10</v>
      </c>
      <c r="P57" s="123">
        <v>2</v>
      </c>
      <c r="Q57" s="50">
        <f t="shared" si="6"/>
        <v>0.63451776649746194</v>
      </c>
      <c r="R57" s="51">
        <f t="shared" si="7"/>
        <v>3</v>
      </c>
      <c r="S57" s="91">
        <v>2</v>
      </c>
      <c r="T57" s="53">
        <f t="shared" si="35"/>
        <v>2</v>
      </c>
      <c r="U57" s="54">
        <v>0</v>
      </c>
      <c r="V57" s="55">
        <f t="shared" si="10"/>
        <v>0</v>
      </c>
      <c r="W57" s="56">
        <v>0</v>
      </c>
      <c r="X57" s="57">
        <v>34</v>
      </c>
      <c r="Y57" s="54">
        <f t="shared" si="11"/>
        <v>0</v>
      </c>
      <c r="Z57" s="58">
        <f t="shared" si="12"/>
        <v>0</v>
      </c>
      <c r="AA57" s="53">
        <f t="shared" si="36"/>
        <v>2</v>
      </c>
      <c r="AB57" s="59">
        <f t="shared" si="37"/>
        <v>36</v>
      </c>
      <c r="AC57" s="50">
        <f t="shared" si="15"/>
        <v>5.5600000000000005</v>
      </c>
      <c r="AD57" s="58">
        <f t="shared" si="16"/>
        <v>3</v>
      </c>
      <c r="AE57" s="87">
        <v>33</v>
      </c>
      <c r="AF57" s="61">
        <v>33</v>
      </c>
      <c r="AG57" s="62">
        <f t="shared" si="17"/>
        <v>100</v>
      </c>
      <c r="AH57" s="44">
        <f t="shared" si="18"/>
        <v>10</v>
      </c>
      <c r="AI57" s="64">
        <v>1</v>
      </c>
      <c r="AJ57" s="63">
        <v>1</v>
      </c>
      <c r="AK57" s="50">
        <f t="shared" si="38"/>
        <v>100</v>
      </c>
      <c r="AL57" s="58">
        <f t="shared" si="20"/>
        <v>10</v>
      </c>
      <c r="AM57" s="88">
        <v>6062863.2899999963</v>
      </c>
      <c r="AN57" s="67">
        <v>290</v>
      </c>
      <c r="AO57" s="88">
        <v>5150256.6800000006</v>
      </c>
      <c r="AP57" s="67">
        <v>250</v>
      </c>
      <c r="AQ57" s="66">
        <v>3</v>
      </c>
      <c r="AR57" s="89">
        <v>1</v>
      </c>
      <c r="AS57" s="69">
        <f t="shared" si="39"/>
        <v>100</v>
      </c>
      <c r="AT57" s="58">
        <f t="shared" si="22"/>
        <v>10</v>
      </c>
      <c r="AU57" s="90">
        <v>4</v>
      </c>
      <c r="AV57" s="70">
        <v>4</v>
      </c>
      <c r="AW57" s="90">
        <f t="shared" si="40"/>
        <v>1</v>
      </c>
      <c r="AX57" s="58">
        <f t="shared" si="24"/>
        <v>10</v>
      </c>
      <c r="AY57" s="72">
        <v>2746</v>
      </c>
      <c r="AZ57" s="72">
        <v>3152</v>
      </c>
      <c r="BA57" s="73">
        <f t="shared" si="41"/>
        <v>87.100000000000009</v>
      </c>
      <c r="BB57" s="74">
        <f t="shared" si="26"/>
        <v>3</v>
      </c>
      <c r="BC57" s="102">
        <v>3</v>
      </c>
      <c r="BD57" s="102">
        <v>3</v>
      </c>
      <c r="BE57" s="76">
        <f t="shared" si="42"/>
        <v>100</v>
      </c>
      <c r="BF57" s="74">
        <f t="shared" si="28"/>
        <v>10</v>
      </c>
      <c r="BG57" s="75">
        <v>0</v>
      </c>
      <c r="BH57" s="102">
        <v>3</v>
      </c>
      <c r="BI57" s="77">
        <f t="shared" si="43"/>
        <v>0</v>
      </c>
      <c r="BJ57" s="44">
        <f t="shared" si="30"/>
        <v>0</v>
      </c>
      <c r="BK57" s="78">
        <f t="shared" si="31"/>
        <v>79</v>
      </c>
      <c r="BL57" s="1"/>
    </row>
    <row r="58" ht="17.25">
      <c r="A58" s="35">
        <v>55</v>
      </c>
      <c r="B58" s="36" t="s">
        <v>118</v>
      </c>
      <c r="C58" s="37">
        <v>6986</v>
      </c>
      <c r="D58" s="38">
        <v>5</v>
      </c>
      <c r="E58" s="39">
        <v>6</v>
      </c>
      <c r="F58" s="40">
        <f t="shared" si="0"/>
        <v>83.300000000000011</v>
      </c>
      <c r="G58" s="41">
        <f t="shared" si="1"/>
        <v>10</v>
      </c>
      <c r="H58" s="42">
        <v>9</v>
      </c>
      <c r="I58" s="42">
        <v>8</v>
      </c>
      <c r="J58" s="43">
        <f t="shared" si="32"/>
        <v>88.900000000000006</v>
      </c>
      <c r="K58" s="44">
        <f t="shared" si="33"/>
        <v>8</v>
      </c>
      <c r="L58" s="7">
        <v>1434</v>
      </c>
      <c r="M58" s="112">
        <v>1587</v>
      </c>
      <c r="N58" s="47">
        <f t="shared" si="34"/>
        <v>90.400000000000006</v>
      </c>
      <c r="O58" s="124">
        <f t="shared" si="5"/>
        <v>9</v>
      </c>
      <c r="P58" s="125">
        <v>63</v>
      </c>
      <c r="Q58" s="126">
        <f t="shared" si="6"/>
        <v>9.0180360721442892</v>
      </c>
      <c r="R58" s="51">
        <f t="shared" si="7"/>
        <v>10</v>
      </c>
      <c r="S58" s="52">
        <v>61</v>
      </c>
      <c r="T58" s="53">
        <f t="shared" si="35"/>
        <v>63</v>
      </c>
      <c r="U58" s="54">
        <f t="shared" si="9"/>
        <v>96.829999999999998</v>
      </c>
      <c r="V58" s="58">
        <f t="shared" si="10"/>
        <v>10</v>
      </c>
      <c r="W58" s="99">
        <v>37</v>
      </c>
      <c r="X58" s="92">
        <v>48</v>
      </c>
      <c r="Y58" s="54">
        <f t="shared" si="11"/>
        <v>77.079999999999998</v>
      </c>
      <c r="Z58" s="58">
        <f t="shared" si="12"/>
        <v>8</v>
      </c>
      <c r="AA58" s="53">
        <f t="shared" si="36"/>
        <v>63</v>
      </c>
      <c r="AB58" s="59">
        <f t="shared" si="37"/>
        <v>111</v>
      </c>
      <c r="AC58" s="50">
        <f t="shared" si="15"/>
        <v>56.759999999999998</v>
      </c>
      <c r="AD58" s="58">
        <f t="shared" si="16"/>
        <v>10</v>
      </c>
      <c r="AE58" s="93">
        <v>26</v>
      </c>
      <c r="AF58" s="61">
        <v>26</v>
      </c>
      <c r="AG58" s="62">
        <f t="shared" si="17"/>
        <v>100</v>
      </c>
      <c r="AH58" s="44">
        <f t="shared" si="18"/>
        <v>10</v>
      </c>
      <c r="AI58" s="63">
        <v>4</v>
      </c>
      <c r="AJ58" s="64">
        <v>3</v>
      </c>
      <c r="AK58" s="50">
        <f t="shared" si="38"/>
        <v>75</v>
      </c>
      <c r="AL58" s="58">
        <f t="shared" si="20"/>
        <v>8</v>
      </c>
      <c r="AM58" s="65">
        <v>13875571.060000008</v>
      </c>
      <c r="AN58" s="66">
        <v>719</v>
      </c>
      <c r="AO58" s="65">
        <v>7807984.4900000002</v>
      </c>
      <c r="AP58" s="66">
        <v>536</v>
      </c>
      <c r="AQ58" s="67">
        <v>5</v>
      </c>
      <c r="AR58" s="68">
        <v>1</v>
      </c>
      <c r="AS58" s="69">
        <f t="shared" si="39"/>
        <v>100</v>
      </c>
      <c r="AT58" s="58">
        <f t="shared" si="22"/>
        <v>10</v>
      </c>
      <c r="AU58" s="70">
        <v>4</v>
      </c>
      <c r="AV58" s="90">
        <v>4</v>
      </c>
      <c r="AW58" s="70">
        <f t="shared" si="40"/>
        <v>1</v>
      </c>
      <c r="AX58" s="58">
        <f t="shared" si="24"/>
        <v>10</v>
      </c>
      <c r="AY58" s="72">
        <v>6934</v>
      </c>
      <c r="AZ58" s="72">
        <v>6986</v>
      </c>
      <c r="BA58" s="73">
        <f t="shared" si="41"/>
        <v>99.300000000000011</v>
      </c>
      <c r="BB58" s="74">
        <f t="shared" si="26"/>
        <v>9</v>
      </c>
      <c r="BC58" s="102">
        <v>3</v>
      </c>
      <c r="BD58" s="102">
        <v>3</v>
      </c>
      <c r="BE58" s="76">
        <f t="shared" si="42"/>
        <v>100</v>
      </c>
      <c r="BF58" s="74">
        <f t="shared" si="28"/>
        <v>10</v>
      </c>
      <c r="BG58" s="75">
        <v>1</v>
      </c>
      <c r="BH58" s="103">
        <v>3</v>
      </c>
      <c r="BI58" s="77">
        <f t="shared" si="43"/>
        <v>33.300000000000004</v>
      </c>
      <c r="BJ58" s="44">
        <f t="shared" si="30"/>
        <v>4</v>
      </c>
      <c r="BK58" s="78">
        <f t="shared" si="31"/>
        <v>126</v>
      </c>
      <c r="BL58" s="1"/>
    </row>
    <row r="59" ht="17.25">
      <c r="A59" s="35">
        <v>56</v>
      </c>
      <c r="B59" s="36" t="s">
        <v>119</v>
      </c>
      <c r="C59" s="37">
        <v>41998</v>
      </c>
      <c r="D59" s="38">
        <v>4</v>
      </c>
      <c r="E59" s="39">
        <v>6</v>
      </c>
      <c r="F59" s="40">
        <f t="shared" si="0"/>
        <v>66.700000000000003</v>
      </c>
      <c r="G59" s="41">
        <f t="shared" si="1"/>
        <v>8</v>
      </c>
      <c r="H59" s="42">
        <v>66</v>
      </c>
      <c r="I59" s="42">
        <v>57</v>
      </c>
      <c r="J59" s="79">
        <f t="shared" si="32"/>
        <v>86.400000000000006</v>
      </c>
      <c r="K59" s="44">
        <f t="shared" si="33"/>
        <v>8</v>
      </c>
      <c r="L59" s="112">
        <v>1505</v>
      </c>
      <c r="M59" s="7">
        <v>2705</v>
      </c>
      <c r="N59" s="82">
        <f t="shared" si="34"/>
        <v>55.600000000000001</v>
      </c>
      <c r="O59" s="48">
        <f t="shared" si="5"/>
        <v>6</v>
      </c>
      <c r="P59" s="123">
        <v>125</v>
      </c>
      <c r="Q59" s="50">
        <f t="shared" si="6"/>
        <v>2.9763322062955382</v>
      </c>
      <c r="R59" s="51">
        <f t="shared" si="7"/>
        <v>5</v>
      </c>
      <c r="S59" s="91">
        <v>85</v>
      </c>
      <c r="T59" s="53">
        <f t="shared" si="35"/>
        <v>125</v>
      </c>
      <c r="U59" s="54">
        <f t="shared" si="9"/>
        <v>68</v>
      </c>
      <c r="V59" s="55">
        <f t="shared" si="10"/>
        <v>5</v>
      </c>
      <c r="W59" s="96">
        <v>0</v>
      </c>
      <c r="X59" s="57">
        <v>164</v>
      </c>
      <c r="Y59" s="54">
        <f t="shared" si="11"/>
        <v>0</v>
      </c>
      <c r="Z59" s="58">
        <f t="shared" si="12"/>
        <v>0</v>
      </c>
      <c r="AA59" s="53">
        <f t="shared" si="36"/>
        <v>125</v>
      </c>
      <c r="AB59" s="59">
        <f t="shared" si="37"/>
        <v>289</v>
      </c>
      <c r="AC59" s="50">
        <f t="shared" si="15"/>
        <v>43.25</v>
      </c>
      <c r="AD59" s="58">
        <f t="shared" si="16"/>
        <v>10</v>
      </c>
      <c r="AE59" s="87">
        <v>25</v>
      </c>
      <c r="AF59" s="61">
        <v>25</v>
      </c>
      <c r="AG59" s="62">
        <f t="shared" si="17"/>
        <v>100</v>
      </c>
      <c r="AH59" s="44">
        <f t="shared" si="18"/>
        <v>10</v>
      </c>
      <c r="AI59" s="64">
        <v>36</v>
      </c>
      <c r="AJ59" s="63">
        <v>28</v>
      </c>
      <c r="AK59" s="50">
        <f t="shared" si="38"/>
        <v>77.780000000000001</v>
      </c>
      <c r="AL59" s="58">
        <f t="shared" si="20"/>
        <v>8</v>
      </c>
      <c r="AM59" s="88">
        <v>29250707.199999977</v>
      </c>
      <c r="AN59" s="67">
        <v>6789</v>
      </c>
      <c r="AO59" s="88">
        <v>27531708.920000013</v>
      </c>
      <c r="AP59" s="67">
        <v>6548</v>
      </c>
      <c r="AQ59" s="66">
        <v>20</v>
      </c>
      <c r="AR59" s="89">
        <v>1</v>
      </c>
      <c r="AS59" s="69">
        <f t="shared" si="39"/>
        <v>100</v>
      </c>
      <c r="AT59" s="58">
        <f t="shared" si="22"/>
        <v>10</v>
      </c>
      <c r="AU59" s="90">
        <v>16</v>
      </c>
      <c r="AV59" s="70">
        <v>16</v>
      </c>
      <c r="AW59" s="90">
        <f t="shared" si="40"/>
        <v>1</v>
      </c>
      <c r="AX59" s="58">
        <f t="shared" si="24"/>
        <v>10</v>
      </c>
      <c r="AY59" s="72">
        <v>41618</v>
      </c>
      <c r="AZ59" s="72">
        <v>41998</v>
      </c>
      <c r="BA59" s="73">
        <f t="shared" si="41"/>
        <v>99.100000000000009</v>
      </c>
      <c r="BB59" s="74">
        <f t="shared" si="26"/>
        <v>9</v>
      </c>
      <c r="BC59" s="102">
        <v>13</v>
      </c>
      <c r="BD59" s="102">
        <v>13</v>
      </c>
      <c r="BE59" s="76">
        <f t="shared" si="42"/>
        <v>100</v>
      </c>
      <c r="BF59" s="74">
        <f t="shared" si="28"/>
        <v>10</v>
      </c>
      <c r="BG59" s="75">
        <v>1</v>
      </c>
      <c r="BH59" s="102">
        <v>13</v>
      </c>
      <c r="BI59" s="77">
        <f t="shared" si="43"/>
        <v>7.7000000000000002</v>
      </c>
      <c r="BJ59" s="44">
        <f t="shared" si="30"/>
        <v>2</v>
      </c>
      <c r="BK59" s="78">
        <f t="shared" si="31"/>
        <v>101</v>
      </c>
      <c r="BL59" s="1"/>
    </row>
    <row r="60" ht="17.25">
      <c r="A60" s="35">
        <v>57</v>
      </c>
      <c r="B60" s="36" t="s">
        <v>120</v>
      </c>
      <c r="C60" s="37">
        <v>6009</v>
      </c>
      <c r="D60" s="38">
        <v>4</v>
      </c>
      <c r="E60" s="39">
        <v>6</v>
      </c>
      <c r="F60" s="40">
        <f t="shared" si="0"/>
        <v>66.700000000000003</v>
      </c>
      <c r="G60" s="41">
        <f t="shared" si="1"/>
        <v>8</v>
      </c>
      <c r="H60" s="42">
        <v>7</v>
      </c>
      <c r="I60" s="42">
        <v>7</v>
      </c>
      <c r="J60" s="43">
        <f t="shared" si="32"/>
        <v>100</v>
      </c>
      <c r="K60" s="44">
        <f t="shared" si="33"/>
        <v>10</v>
      </c>
      <c r="L60" s="7">
        <v>464</v>
      </c>
      <c r="M60" s="112">
        <v>547</v>
      </c>
      <c r="N60" s="47">
        <f t="shared" si="34"/>
        <v>84.800000000000011</v>
      </c>
      <c r="O60" s="124">
        <f t="shared" si="5"/>
        <v>9</v>
      </c>
      <c r="P60" s="125">
        <v>13</v>
      </c>
      <c r="Q60" s="126">
        <f t="shared" si="6"/>
        <v>2.1634215343651189</v>
      </c>
      <c r="R60" s="51">
        <f t="shared" si="7"/>
        <v>5</v>
      </c>
      <c r="S60" s="52">
        <v>10</v>
      </c>
      <c r="T60" s="53">
        <f t="shared" si="35"/>
        <v>13</v>
      </c>
      <c r="U60" s="54">
        <f t="shared" si="9"/>
        <v>76.920000000000002</v>
      </c>
      <c r="V60" s="55">
        <f t="shared" si="10"/>
        <v>6</v>
      </c>
      <c r="W60" s="96">
        <v>4</v>
      </c>
      <c r="X60" s="57">
        <v>73</v>
      </c>
      <c r="Y60" s="54">
        <f t="shared" si="11"/>
        <v>5.4800000000000004</v>
      </c>
      <c r="Z60" s="58">
        <f t="shared" si="12"/>
        <v>4</v>
      </c>
      <c r="AA60" s="53">
        <f t="shared" si="36"/>
        <v>13</v>
      </c>
      <c r="AB60" s="59">
        <f t="shared" si="37"/>
        <v>86</v>
      </c>
      <c r="AC60" s="50">
        <f t="shared" si="15"/>
        <v>15.120000000000001</v>
      </c>
      <c r="AD60" s="58">
        <f t="shared" si="16"/>
        <v>5</v>
      </c>
      <c r="AE60" s="93">
        <v>25</v>
      </c>
      <c r="AF60" s="61">
        <v>22</v>
      </c>
      <c r="AG60" s="62">
        <f t="shared" si="17"/>
        <v>88</v>
      </c>
      <c r="AH60" s="44">
        <f t="shared" si="18"/>
        <v>6</v>
      </c>
      <c r="AI60" s="63">
        <v>5</v>
      </c>
      <c r="AJ60" s="64">
        <v>3</v>
      </c>
      <c r="AK60" s="50">
        <f t="shared" si="38"/>
        <v>60</v>
      </c>
      <c r="AL60" s="58">
        <f t="shared" si="20"/>
        <v>7</v>
      </c>
      <c r="AM60" s="65">
        <v>11080297.729999997</v>
      </c>
      <c r="AN60" s="66">
        <v>2723</v>
      </c>
      <c r="AO60" s="65">
        <v>5677429.3599999957</v>
      </c>
      <c r="AP60" s="66">
        <v>2412</v>
      </c>
      <c r="AQ60" s="67">
        <v>8</v>
      </c>
      <c r="AR60" s="68">
        <v>0.87</v>
      </c>
      <c r="AS60" s="69">
        <f t="shared" si="39"/>
        <v>87</v>
      </c>
      <c r="AT60" s="58">
        <f t="shared" si="22"/>
        <v>9</v>
      </c>
      <c r="AU60" s="70">
        <v>4</v>
      </c>
      <c r="AV60" s="90">
        <v>4</v>
      </c>
      <c r="AW60" s="70">
        <f t="shared" si="40"/>
        <v>1</v>
      </c>
      <c r="AX60" s="58">
        <f t="shared" si="24"/>
        <v>10</v>
      </c>
      <c r="AY60" s="72">
        <v>5795</v>
      </c>
      <c r="AZ60" s="72">
        <v>6009</v>
      </c>
      <c r="BA60" s="73">
        <f t="shared" si="41"/>
        <v>96.400000000000006</v>
      </c>
      <c r="BB60" s="74">
        <f t="shared" si="26"/>
        <v>8</v>
      </c>
      <c r="BC60" s="102">
        <v>3</v>
      </c>
      <c r="BD60" s="102">
        <v>3</v>
      </c>
      <c r="BE60" s="76">
        <f t="shared" si="42"/>
        <v>100</v>
      </c>
      <c r="BF60" s="74">
        <f t="shared" si="28"/>
        <v>10</v>
      </c>
      <c r="BG60" s="75">
        <v>0</v>
      </c>
      <c r="BH60" s="103">
        <v>3</v>
      </c>
      <c r="BI60" s="77">
        <f t="shared" si="43"/>
        <v>0</v>
      </c>
      <c r="BJ60" s="44">
        <f t="shared" si="30"/>
        <v>0</v>
      </c>
      <c r="BK60" s="78">
        <f t="shared" si="31"/>
        <v>97</v>
      </c>
      <c r="BL60" s="1"/>
    </row>
    <row r="61" ht="17.25">
      <c r="A61" s="35">
        <v>58</v>
      </c>
      <c r="B61" s="108" t="s">
        <v>121</v>
      </c>
      <c r="C61" s="37">
        <v>17868</v>
      </c>
      <c r="D61" s="38">
        <v>6</v>
      </c>
      <c r="E61" s="39">
        <v>6</v>
      </c>
      <c r="F61" s="40">
        <f t="shared" si="0"/>
        <v>100</v>
      </c>
      <c r="G61" s="41">
        <f t="shared" si="1"/>
        <v>10</v>
      </c>
      <c r="H61" s="42">
        <v>39</v>
      </c>
      <c r="I61" s="42">
        <v>38</v>
      </c>
      <c r="J61" s="79">
        <f t="shared" si="32"/>
        <v>97.400000000000006</v>
      </c>
      <c r="K61" s="44">
        <f t="shared" si="33"/>
        <v>10</v>
      </c>
      <c r="L61" s="112">
        <v>1392</v>
      </c>
      <c r="M61" s="7">
        <v>1487</v>
      </c>
      <c r="N61" s="82">
        <f t="shared" si="34"/>
        <v>93.600000000000009</v>
      </c>
      <c r="O61" s="48">
        <f t="shared" si="5"/>
        <v>9</v>
      </c>
      <c r="P61" s="91">
        <v>76</v>
      </c>
      <c r="Q61" s="50">
        <f t="shared" si="6"/>
        <v>4.253413924334005</v>
      </c>
      <c r="R61" s="51">
        <f t="shared" si="7"/>
        <v>6</v>
      </c>
      <c r="S61" s="91">
        <v>76</v>
      </c>
      <c r="T61" s="53">
        <f t="shared" si="35"/>
        <v>76</v>
      </c>
      <c r="U61" s="54">
        <f t="shared" si="9"/>
        <v>100</v>
      </c>
      <c r="V61" s="58">
        <f t="shared" si="10"/>
        <v>10</v>
      </c>
      <c r="W61" s="122">
        <v>0</v>
      </c>
      <c r="X61" s="98">
        <v>277</v>
      </c>
      <c r="Y61" s="54">
        <f t="shared" si="11"/>
        <v>0</v>
      </c>
      <c r="Z61" s="58">
        <f t="shared" si="12"/>
        <v>0</v>
      </c>
      <c r="AA61" s="53">
        <f t="shared" si="36"/>
        <v>76</v>
      </c>
      <c r="AB61" s="59">
        <f t="shared" si="37"/>
        <v>353</v>
      </c>
      <c r="AC61" s="50">
        <f t="shared" si="15"/>
        <v>21.530000000000001</v>
      </c>
      <c r="AD61" s="58">
        <f t="shared" si="16"/>
        <v>6</v>
      </c>
      <c r="AE61" s="87">
        <v>19</v>
      </c>
      <c r="AF61" s="61">
        <v>19</v>
      </c>
      <c r="AG61" s="62">
        <f t="shared" si="17"/>
        <v>100</v>
      </c>
      <c r="AH61" s="44">
        <f t="shared" si="18"/>
        <v>10</v>
      </c>
      <c r="AI61" s="64">
        <v>18</v>
      </c>
      <c r="AJ61" s="63">
        <v>15</v>
      </c>
      <c r="AK61" s="50">
        <f t="shared" si="38"/>
        <v>83.329999999999998</v>
      </c>
      <c r="AL61" s="58">
        <f t="shared" si="20"/>
        <v>9</v>
      </c>
      <c r="AM61" s="88">
        <v>28591961.059999999</v>
      </c>
      <c r="AN61" s="67">
        <v>2854</v>
      </c>
      <c r="AO61" s="88">
        <v>19603929.460000012</v>
      </c>
      <c r="AP61" s="67">
        <v>2829</v>
      </c>
      <c r="AQ61" s="66">
        <v>20</v>
      </c>
      <c r="AR61" s="89">
        <v>1</v>
      </c>
      <c r="AS61" s="69">
        <f t="shared" si="39"/>
        <v>100</v>
      </c>
      <c r="AT61" s="58">
        <f t="shared" si="22"/>
        <v>10</v>
      </c>
      <c r="AU61" s="90">
        <v>17</v>
      </c>
      <c r="AV61" s="70">
        <v>17</v>
      </c>
      <c r="AW61" s="90">
        <f t="shared" si="40"/>
        <v>1</v>
      </c>
      <c r="AX61" s="58">
        <f t="shared" si="24"/>
        <v>10</v>
      </c>
      <c r="AY61" s="72">
        <v>17303</v>
      </c>
      <c r="AZ61" s="72">
        <v>17868</v>
      </c>
      <c r="BA61" s="73">
        <f t="shared" si="41"/>
        <v>96.800000000000011</v>
      </c>
      <c r="BB61" s="74">
        <f t="shared" si="26"/>
        <v>8</v>
      </c>
      <c r="BC61" s="102">
        <v>9</v>
      </c>
      <c r="BD61" s="102">
        <v>9</v>
      </c>
      <c r="BE61" s="76">
        <f t="shared" si="42"/>
        <v>100</v>
      </c>
      <c r="BF61" s="74">
        <f t="shared" si="28"/>
        <v>10</v>
      </c>
      <c r="BG61" s="75">
        <v>3</v>
      </c>
      <c r="BH61" s="102">
        <v>9</v>
      </c>
      <c r="BI61" s="77">
        <f t="shared" si="43"/>
        <v>33.300000000000004</v>
      </c>
      <c r="BJ61" s="44">
        <f t="shared" si="30"/>
        <v>4</v>
      </c>
      <c r="BK61" s="78">
        <f t="shared" si="31"/>
        <v>112</v>
      </c>
      <c r="BL61" s="1"/>
    </row>
    <row r="62" ht="17.25">
      <c r="A62" s="35">
        <v>59</v>
      </c>
      <c r="B62" s="36" t="s">
        <v>122</v>
      </c>
      <c r="C62" s="37">
        <v>9940</v>
      </c>
      <c r="D62" s="38">
        <v>3</v>
      </c>
      <c r="E62" s="39">
        <v>6</v>
      </c>
      <c r="F62" s="40">
        <f t="shared" si="0"/>
        <v>50</v>
      </c>
      <c r="G62" s="41">
        <f t="shared" si="1"/>
        <v>7</v>
      </c>
      <c r="H62" s="42">
        <v>6</v>
      </c>
      <c r="I62" s="42">
        <v>3</v>
      </c>
      <c r="J62" s="43">
        <f t="shared" si="32"/>
        <v>50</v>
      </c>
      <c r="K62" s="44">
        <f t="shared" si="33"/>
        <v>5</v>
      </c>
      <c r="L62" s="7">
        <v>794</v>
      </c>
      <c r="M62" s="112">
        <v>1370</v>
      </c>
      <c r="N62" s="47">
        <f t="shared" si="34"/>
        <v>58</v>
      </c>
      <c r="O62" s="48">
        <f t="shared" si="5"/>
        <v>6</v>
      </c>
      <c r="P62" s="91">
        <v>119</v>
      </c>
      <c r="Q62" s="50">
        <f t="shared" si="6"/>
        <v>11.971830985915494</v>
      </c>
      <c r="R62" s="51">
        <f t="shared" si="7"/>
        <v>10</v>
      </c>
      <c r="S62" s="52">
        <v>114</v>
      </c>
      <c r="T62" s="53">
        <f t="shared" si="35"/>
        <v>119</v>
      </c>
      <c r="U62" s="54">
        <f t="shared" si="9"/>
        <v>95.799999999999997</v>
      </c>
      <c r="V62" s="55">
        <f t="shared" si="10"/>
        <v>10</v>
      </c>
      <c r="W62" s="96">
        <v>13</v>
      </c>
      <c r="X62" s="57">
        <v>89</v>
      </c>
      <c r="Y62" s="54">
        <f t="shared" si="11"/>
        <v>14.609999999999999</v>
      </c>
      <c r="Z62" s="58">
        <f t="shared" si="12"/>
        <v>5</v>
      </c>
      <c r="AA62" s="53">
        <f t="shared" si="36"/>
        <v>119</v>
      </c>
      <c r="AB62" s="59">
        <f t="shared" si="37"/>
        <v>208</v>
      </c>
      <c r="AC62" s="50">
        <f t="shared" si="15"/>
        <v>57.210000000000001</v>
      </c>
      <c r="AD62" s="58">
        <f t="shared" si="16"/>
        <v>10</v>
      </c>
      <c r="AE62" s="93">
        <v>29</v>
      </c>
      <c r="AF62" s="61">
        <v>28</v>
      </c>
      <c r="AG62" s="62">
        <f t="shared" si="17"/>
        <v>96.549999999999997</v>
      </c>
      <c r="AH62" s="44">
        <f t="shared" si="18"/>
        <v>9</v>
      </c>
      <c r="AI62" s="63">
        <v>2</v>
      </c>
      <c r="AJ62" s="64">
        <v>2</v>
      </c>
      <c r="AK62" s="50">
        <f t="shared" si="38"/>
        <v>100</v>
      </c>
      <c r="AL62" s="58">
        <f t="shared" si="20"/>
        <v>10</v>
      </c>
      <c r="AM62" s="65">
        <v>7441021.5499999989</v>
      </c>
      <c r="AN62" s="66">
        <v>1224</v>
      </c>
      <c r="AO62" s="65">
        <v>6846224.2900000038</v>
      </c>
      <c r="AP62" s="66">
        <v>1487</v>
      </c>
      <c r="AQ62" s="67">
        <v>15</v>
      </c>
      <c r="AR62" s="68">
        <v>0.90000000000000002</v>
      </c>
      <c r="AS62" s="69">
        <f t="shared" si="39"/>
        <v>90</v>
      </c>
      <c r="AT62" s="58">
        <f t="shared" si="22"/>
        <v>9</v>
      </c>
      <c r="AU62" s="70">
        <v>7</v>
      </c>
      <c r="AV62" s="90">
        <v>7</v>
      </c>
      <c r="AW62" s="70">
        <f t="shared" si="40"/>
        <v>1</v>
      </c>
      <c r="AX62" s="58">
        <f t="shared" si="24"/>
        <v>10</v>
      </c>
      <c r="AY62" s="72">
        <v>9583</v>
      </c>
      <c r="AZ62" s="72">
        <v>9940</v>
      </c>
      <c r="BA62" s="73">
        <f t="shared" si="41"/>
        <v>96.400000000000006</v>
      </c>
      <c r="BB62" s="74">
        <f t="shared" si="26"/>
        <v>8</v>
      </c>
      <c r="BC62" s="102">
        <v>9</v>
      </c>
      <c r="BD62" s="102">
        <v>9</v>
      </c>
      <c r="BE62" s="76">
        <f t="shared" si="42"/>
        <v>100</v>
      </c>
      <c r="BF62" s="74">
        <f t="shared" si="28"/>
        <v>10</v>
      </c>
      <c r="BG62" s="75">
        <v>0</v>
      </c>
      <c r="BH62" s="103">
        <v>9</v>
      </c>
      <c r="BI62" s="77">
        <f t="shared" si="43"/>
        <v>0</v>
      </c>
      <c r="BJ62" s="44">
        <f t="shared" si="30"/>
        <v>0</v>
      </c>
      <c r="BK62" s="78">
        <f t="shared" si="31"/>
        <v>109</v>
      </c>
      <c r="BL62" s="1"/>
    </row>
    <row r="63" ht="12" customHeight="1">
      <c r="A63" s="35">
        <v>60</v>
      </c>
      <c r="B63" s="36" t="s">
        <v>123</v>
      </c>
      <c r="C63" s="37">
        <v>17433</v>
      </c>
      <c r="D63" s="38">
        <v>2</v>
      </c>
      <c r="E63" s="39">
        <v>6</v>
      </c>
      <c r="F63" s="40">
        <f t="shared" si="0"/>
        <v>33.300000000000004</v>
      </c>
      <c r="G63" s="41">
        <f t="shared" si="1"/>
        <v>5</v>
      </c>
      <c r="H63" s="42">
        <v>42</v>
      </c>
      <c r="I63" s="42">
        <v>34</v>
      </c>
      <c r="J63" s="79">
        <f t="shared" si="32"/>
        <v>81</v>
      </c>
      <c r="K63" s="44">
        <f t="shared" si="33"/>
        <v>8</v>
      </c>
      <c r="L63" s="112">
        <v>1901</v>
      </c>
      <c r="M63" s="7">
        <v>1902</v>
      </c>
      <c r="N63" s="82">
        <f t="shared" si="34"/>
        <v>99.900000000000006</v>
      </c>
      <c r="O63" s="48">
        <f t="shared" si="5"/>
        <v>10</v>
      </c>
      <c r="P63" s="123">
        <v>114</v>
      </c>
      <c r="Q63" s="50">
        <f t="shared" si="6"/>
        <v>6.5393219755635865</v>
      </c>
      <c r="R63" s="51">
        <f t="shared" si="7"/>
        <v>8</v>
      </c>
      <c r="S63" s="91">
        <v>87</v>
      </c>
      <c r="T63" s="53">
        <f t="shared" si="35"/>
        <v>114</v>
      </c>
      <c r="U63" s="54">
        <f t="shared" si="9"/>
        <v>76.320000000000007</v>
      </c>
      <c r="V63" s="55">
        <f t="shared" si="10"/>
        <v>6</v>
      </c>
      <c r="W63" s="96">
        <v>1</v>
      </c>
      <c r="X63" s="57">
        <v>373</v>
      </c>
      <c r="Y63" s="54">
        <f t="shared" si="11"/>
        <v>0.27000000000000002</v>
      </c>
      <c r="Z63" s="58">
        <f t="shared" si="12"/>
        <v>0</v>
      </c>
      <c r="AA63" s="53">
        <f t="shared" si="36"/>
        <v>114</v>
      </c>
      <c r="AB63" s="59">
        <f t="shared" si="37"/>
        <v>487</v>
      </c>
      <c r="AC63" s="50">
        <f t="shared" si="15"/>
        <v>23.41</v>
      </c>
      <c r="AD63" s="58">
        <f t="shared" si="16"/>
        <v>6</v>
      </c>
      <c r="AE63" s="87">
        <v>20</v>
      </c>
      <c r="AF63" s="61">
        <v>20</v>
      </c>
      <c r="AG63" s="62">
        <f t="shared" si="17"/>
        <v>100</v>
      </c>
      <c r="AH63" s="44">
        <f t="shared" si="18"/>
        <v>10</v>
      </c>
      <c r="AI63" s="64">
        <v>13</v>
      </c>
      <c r="AJ63" s="63">
        <v>13</v>
      </c>
      <c r="AK63" s="50">
        <f t="shared" si="38"/>
        <v>100</v>
      </c>
      <c r="AL63" s="58">
        <f t="shared" si="20"/>
        <v>10</v>
      </c>
      <c r="AM63" s="88">
        <v>23110412.81000001</v>
      </c>
      <c r="AN63" s="67">
        <v>1515</v>
      </c>
      <c r="AO63" s="88">
        <v>21709226.639999978</v>
      </c>
      <c r="AP63" s="67">
        <v>1451</v>
      </c>
      <c r="AQ63" s="66">
        <v>13</v>
      </c>
      <c r="AR63" s="89">
        <v>0.91000000000000003</v>
      </c>
      <c r="AS63" s="69">
        <f t="shared" si="39"/>
        <v>91</v>
      </c>
      <c r="AT63" s="58">
        <f t="shared" si="22"/>
        <v>9</v>
      </c>
      <c r="AU63" s="90">
        <v>7</v>
      </c>
      <c r="AV63" s="70">
        <v>7</v>
      </c>
      <c r="AW63" s="90">
        <f t="shared" si="40"/>
        <v>1</v>
      </c>
      <c r="AX63" s="58">
        <f t="shared" si="24"/>
        <v>10</v>
      </c>
      <c r="AY63" s="72">
        <v>16554</v>
      </c>
      <c r="AZ63" s="72">
        <v>17433</v>
      </c>
      <c r="BA63" s="73">
        <f t="shared" si="41"/>
        <v>95</v>
      </c>
      <c r="BB63" s="74">
        <f t="shared" si="26"/>
        <v>7</v>
      </c>
      <c r="BC63" s="102">
        <v>6</v>
      </c>
      <c r="BD63" s="102">
        <v>6</v>
      </c>
      <c r="BE63" s="76">
        <f t="shared" si="42"/>
        <v>100</v>
      </c>
      <c r="BF63" s="74">
        <f t="shared" si="28"/>
        <v>10</v>
      </c>
      <c r="BG63" s="75">
        <v>0</v>
      </c>
      <c r="BH63" s="102">
        <v>6</v>
      </c>
      <c r="BI63" s="77">
        <f t="shared" si="43"/>
        <v>0</v>
      </c>
      <c r="BJ63" s="44">
        <f t="shared" si="30"/>
        <v>0</v>
      </c>
      <c r="BK63" s="127">
        <f t="shared" si="31"/>
        <v>99</v>
      </c>
      <c r="BL63" s="1"/>
    </row>
    <row r="64" s="128" customFormat="1" ht="17.25">
      <c r="A64" s="129">
        <v>61</v>
      </c>
      <c r="B64" s="108" t="s">
        <v>124</v>
      </c>
      <c r="C64" s="130">
        <v>10629</v>
      </c>
      <c r="D64" s="38">
        <v>6</v>
      </c>
      <c r="E64" s="39">
        <v>6</v>
      </c>
      <c r="F64" s="40">
        <f t="shared" si="0"/>
        <v>100</v>
      </c>
      <c r="G64" s="41">
        <f t="shared" si="1"/>
        <v>10</v>
      </c>
      <c r="H64" s="42">
        <v>12</v>
      </c>
      <c r="I64" s="42">
        <v>10</v>
      </c>
      <c r="J64" s="43">
        <f t="shared" si="32"/>
        <v>83.300000000000011</v>
      </c>
      <c r="K64" s="44">
        <f t="shared" si="33"/>
        <v>8</v>
      </c>
      <c r="L64" s="7">
        <v>9</v>
      </c>
      <c r="M64" s="112">
        <v>1247</v>
      </c>
      <c r="N64" s="47">
        <f t="shared" si="34"/>
        <v>0.70000000000000007</v>
      </c>
      <c r="O64" s="124">
        <f t="shared" si="5"/>
        <v>0</v>
      </c>
      <c r="P64" s="131">
        <v>22</v>
      </c>
      <c r="Q64" s="126">
        <f t="shared" si="6"/>
        <v>2.0698090130774296</v>
      </c>
      <c r="R64" s="51">
        <f>IF(Q64&gt;=0,IF(Q64&gt;=0.01,IF(Q64&gt;=0.2,IF(Q64&gt;=0.5,IF(Q64&gt;=1,IF(Q64&gt;=2,IF(Q64&gt;=3,IF(Q64&gt;=5,IF(Q64&gt;=6.5,IF(Q64&gt;=7.5,IF(Q64&gt;=8.5,10,9),8),7),6),5),4),3),2),1),0),-1)</f>
        <v>5</v>
      </c>
      <c r="S64" s="52">
        <v>20</v>
      </c>
      <c r="T64" s="53">
        <f t="shared" si="35"/>
        <v>22</v>
      </c>
      <c r="U64" s="54">
        <f t="shared" ref="U64:U65" si="44">ROUND((S64/T64)*100,2)</f>
        <v>90.909999999999997</v>
      </c>
      <c r="V64" s="55">
        <f t="shared" si="10"/>
        <v>9</v>
      </c>
      <c r="W64" s="96">
        <v>12</v>
      </c>
      <c r="X64" s="57">
        <v>32</v>
      </c>
      <c r="Y64" s="54">
        <f t="shared" si="11"/>
        <v>37.5</v>
      </c>
      <c r="Z64" s="58">
        <f t="shared" si="12"/>
        <v>6</v>
      </c>
      <c r="AA64" s="53">
        <f t="shared" si="36"/>
        <v>22</v>
      </c>
      <c r="AB64" s="59">
        <f t="shared" si="37"/>
        <v>54</v>
      </c>
      <c r="AC64" s="50">
        <f t="shared" si="15"/>
        <v>40.740000000000002</v>
      </c>
      <c r="AD64" s="58">
        <f t="shared" si="16"/>
        <v>10</v>
      </c>
      <c r="AE64" s="93">
        <v>26</v>
      </c>
      <c r="AF64" s="61">
        <v>26</v>
      </c>
      <c r="AG64" s="62">
        <f t="shared" si="17"/>
        <v>100</v>
      </c>
      <c r="AH64" s="44">
        <f t="shared" si="18"/>
        <v>10</v>
      </c>
      <c r="AI64" s="63">
        <v>6</v>
      </c>
      <c r="AJ64" s="64">
        <v>4</v>
      </c>
      <c r="AK64" s="50">
        <f t="shared" si="38"/>
        <v>66.670000000000002</v>
      </c>
      <c r="AL64" s="58">
        <f t="shared" si="20"/>
        <v>8</v>
      </c>
      <c r="AM64" s="65">
        <v>10218203.509999998</v>
      </c>
      <c r="AN64" s="66">
        <v>515</v>
      </c>
      <c r="AO64" s="65">
        <v>9321311.0199999977</v>
      </c>
      <c r="AP64" s="66">
        <v>468</v>
      </c>
      <c r="AQ64" s="67">
        <v>8</v>
      </c>
      <c r="AR64" s="68">
        <v>1</v>
      </c>
      <c r="AS64" s="69">
        <f t="shared" si="39"/>
        <v>100</v>
      </c>
      <c r="AT64" s="58">
        <f t="shared" si="22"/>
        <v>10</v>
      </c>
      <c r="AU64" s="70">
        <v>13</v>
      </c>
      <c r="AV64" s="90">
        <v>13</v>
      </c>
      <c r="AW64" s="70">
        <f t="shared" si="40"/>
        <v>1</v>
      </c>
      <c r="AX64" s="58">
        <f t="shared" si="24"/>
        <v>10</v>
      </c>
      <c r="AY64" s="72">
        <v>10474</v>
      </c>
      <c r="AZ64" s="72">
        <v>10629</v>
      </c>
      <c r="BA64" s="73">
        <f t="shared" si="41"/>
        <v>98.5</v>
      </c>
      <c r="BB64" s="74">
        <f t="shared" si="26"/>
        <v>9</v>
      </c>
      <c r="BC64" s="102">
        <v>7</v>
      </c>
      <c r="BD64" s="102">
        <v>7</v>
      </c>
      <c r="BE64" s="76">
        <f t="shared" si="42"/>
        <v>100</v>
      </c>
      <c r="BF64" s="74">
        <f t="shared" si="28"/>
        <v>10</v>
      </c>
      <c r="BG64" s="75">
        <v>0</v>
      </c>
      <c r="BH64" s="103">
        <v>7</v>
      </c>
      <c r="BI64" s="77">
        <f t="shared" si="43"/>
        <v>0</v>
      </c>
      <c r="BJ64" s="44">
        <f t="shared" si="30"/>
        <v>0</v>
      </c>
      <c r="BK64" s="127">
        <f t="shared" si="31"/>
        <v>105</v>
      </c>
      <c r="BL64" s="128"/>
      <c r="BM64" s="128"/>
      <c r="BN64" s="128"/>
      <c r="BO64" s="128"/>
      <c r="BP64" s="128"/>
      <c r="BQ64" s="128"/>
      <c r="BR64" s="128"/>
      <c r="BS64" s="128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8"/>
      <c r="CE64" s="128"/>
      <c r="CF64" s="128"/>
      <c r="CG64" s="128"/>
      <c r="CH64" s="128"/>
      <c r="CI64" s="128"/>
      <c r="CJ64" s="128"/>
      <c r="CK64" s="128"/>
      <c r="CL64" s="128"/>
      <c r="CM64" s="128"/>
      <c r="CN64" s="128"/>
      <c r="CO64" s="128"/>
      <c r="CP64" s="128"/>
      <c r="CQ64" s="128"/>
      <c r="CR64" s="128"/>
      <c r="CS64" s="128"/>
      <c r="CT64" s="128"/>
      <c r="CU64" s="128"/>
      <c r="CV64" s="128"/>
      <c r="CW64" s="128"/>
      <c r="CX64" s="128"/>
      <c r="CY64" s="128"/>
      <c r="CZ64" s="128"/>
      <c r="DA64" s="128"/>
      <c r="DB64" s="128"/>
      <c r="DC64" s="128"/>
      <c r="DD64" s="128"/>
      <c r="DE64" s="128"/>
      <c r="DF64" s="128"/>
      <c r="DG64" s="128"/>
      <c r="DH64" s="128"/>
      <c r="DI64" s="128"/>
      <c r="DJ64" s="128"/>
      <c r="DK64" s="128"/>
      <c r="DL64" s="128"/>
      <c r="DM64" s="128"/>
      <c r="DN64" s="128"/>
      <c r="DO64" s="128"/>
      <c r="DP64" s="128"/>
      <c r="DQ64" s="128"/>
      <c r="DR64" s="128"/>
      <c r="DS64" s="128"/>
      <c r="DT64" s="128"/>
      <c r="DU64" s="128"/>
      <c r="DV64" s="128"/>
      <c r="DW64" s="128"/>
      <c r="DX64" s="128"/>
      <c r="DY64" s="128"/>
      <c r="DZ64" s="128"/>
      <c r="EA64" s="128"/>
      <c r="EB64" s="128"/>
      <c r="EC64" s="128"/>
      <c r="ED64" s="128"/>
      <c r="EE64" s="128"/>
      <c r="EF64" s="128"/>
      <c r="EG64" s="128"/>
      <c r="EH64" s="128"/>
      <c r="EI64" s="128"/>
      <c r="EJ64" s="128"/>
      <c r="EK64" s="128"/>
      <c r="EL64" s="128"/>
      <c r="EM64" s="128"/>
      <c r="EN64" s="128"/>
      <c r="EO64" s="128"/>
      <c r="EP64" s="128"/>
      <c r="EQ64" s="128"/>
      <c r="ER64" s="128"/>
      <c r="ES64" s="128"/>
      <c r="ET64" s="128"/>
      <c r="EU64" s="128"/>
      <c r="EV64" s="128"/>
      <c r="EW64" s="128"/>
      <c r="EX64" s="128"/>
      <c r="EY64" s="128"/>
      <c r="EZ64" s="128"/>
      <c r="FA64" s="128"/>
      <c r="FB64" s="128"/>
    </row>
    <row r="65">
      <c r="A65" s="35">
        <v>62</v>
      </c>
      <c r="B65" s="36" t="s">
        <v>125</v>
      </c>
      <c r="C65" s="37">
        <v>8464</v>
      </c>
      <c r="D65" s="38">
        <v>3</v>
      </c>
      <c r="E65" s="39">
        <v>6</v>
      </c>
      <c r="F65" s="40">
        <f t="shared" si="0"/>
        <v>50</v>
      </c>
      <c r="G65" s="41">
        <f t="shared" si="1"/>
        <v>7</v>
      </c>
      <c r="H65" s="42">
        <v>6</v>
      </c>
      <c r="I65" s="42">
        <v>4</v>
      </c>
      <c r="J65" s="79">
        <f t="shared" si="32"/>
        <v>66.700000000000003</v>
      </c>
      <c r="K65" s="44">
        <f t="shared" si="33"/>
        <v>8</v>
      </c>
      <c r="L65" s="112">
        <v>1010</v>
      </c>
      <c r="M65" s="7">
        <v>1896</v>
      </c>
      <c r="N65" s="82">
        <f t="shared" si="34"/>
        <v>53.300000000000004</v>
      </c>
      <c r="O65" s="48">
        <f t="shared" si="5"/>
        <v>5</v>
      </c>
      <c r="P65" s="132">
        <v>10</v>
      </c>
      <c r="Q65" s="50">
        <f t="shared" si="6"/>
        <v>1.1814744801512287</v>
      </c>
      <c r="R65" s="51">
        <f t="shared" si="7"/>
        <v>4</v>
      </c>
      <c r="S65" s="91">
        <v>6</v>
      </c>
      <c r="T65" s="53">
        <f t="shared" si="35"/>
        <v>10</v>
      </c>
      <c r="U65" s="54">
        <f t="shared" si="44"/>
        <v>60</v>
      </c>
      <c r="V65" s="58">
        <f t="shared" si="10"/>
        <v>4</v>
      </c>
      <c r="W65" s="105">
        <v>0</v>
      </c>
      <c r="X65" s="92">
        <v>87</v>
      </c>
      <c r="Y65" s="54">
        <f t="shared" si="11"/>
        <v>0</v>
      </c>
      <c r="Z65" s="58">
        <f t="shared" si="12"/>
        <v>0</v>
      </c>
      <c r="AA65" s="53">
        <f t="shared" si="36"/>
        <v>10</v>
      </c>
      <c r="AB65" s="59">
        <f t="shared" si="37"/>
        <v>97</v>
      </c>
      <c r="AC65" s="50">
        <f t="shared" si="15"/>
        <v>10.31</v>
      </c>
      <c r="AD65" s="58">
        <f t="shared" si="16"/>
        <v>4</v>
      </c>
      <c r="AE65" s="87">
        <v>27</v>
      </c>
      <c r="AF65" s="61">
        <v>27</v>
      </c>
      <c r="AG65" s="62">
        <f t="shared" si="17"/>
        <v>100</v>
      </c>
      <c r="AH65" s="44">
        <f t="shared" si="18"/>
        <v>10</v>
      </c>
      <c r="AI65" s="64">
        <v>17</v>
      </c>
      <c r="AJ65" s="63">
        <v>13</v>
      </c>
      <c r="AK65" s="50">
        <f t="shared" si="38"/>
        <v>76.469999999999999</v>
      </c>
      <c r="AL65" s="58">
        <f t="shared" si="20"/>
        <v>8</v>
      </c>
      <c r="AM65" s="88">
        <v>17179347.59</v>
      </c>
      <c r="AN65" s="67">
        <v>1232</v>
      </c>
      <c r="AO65" s="88">
        <v>4116804.7600000002</v>
      </c>
      <c r="AP65" s="67">
        <v>1051</v>
      </c>
      <c r="AQ65" s="66">
        <v>9</v>
      </c>
      <c r="AR65" s="89">
        <v>1</v>
      </c>
      <c r="AS65" s="69">
        <f t="shared" si="39"/>
        <v>100</v>
      </c>
      <c r="AT65" s="58">
        <f t="shared" si="22"/>
        <v>10</v>
      </c>
      <c r="AU65" s="90">
        <v>6</v>
      </c>
      <c r="AV65" s="70">
        <v>6</v>
      </c>
      <c r="AW65" s="90">
        <f t="shared" si="40"/>
        <v>1</v>
      </c>
      <c r="AX65" s="58">
        <f t="shared" si="24"/>
        <v>10</v>
      </c>
      <c r="AY65" s="72">
        <v>8008</v>
      </c>
      <c r="AZ65" s="72">
        <v>8464</v>
      </c>
      <c r="BA65" s="73">
        <f t="shared" si="41"/>
        <v>94.600000000000009</v>
      </c>
      <c r="BB65" s="74">
        <f t="shared" si="26"/>
        <v>7</v>
      </c>
      <c r="BC65" s="102">
        <v>6</v>
      </c>
      <c r="BD65" s="102">
        <v>6</v>
      </c>
      <c r="BE65" s="76">
        <f t="shared" si="42"/>
        <v>100</v>
      </c>
      <c r="BF65" s="74">
        <f t="shared" si="28"/>
        <v>10</v>
      </c>
      <c r="BG65" s="75">
        <v>0</v>
      </c>
      <c r="BH65" s="102">
        <v>6</v>
      </c>
      <c r="BI65" s="77">
        <f t="shared" si="43"/>
        <v>0</v>
      </c>
      <c r="BJ65" s="44">
        <f t="shared" si="30"/>
        <v>0</v>
      </c>
      <c r="BK65" s="127">
        <f t="shared" si="31"/>
        <v>87</v>
      </c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</row>
    <row r="66" s="133" customFormat="1">
      <c r="A66" s="134">
        <v>63</v>
      </c>
      <c r="B66" s="135" t="s">
        <v>126</v>
      </c>
      <c r="C66" s="136">
        <v>10547</v>
      </c>
      <c r="D66" s="38">
        <v>1</v>
      </c>
      <c r="E66" s="39">
        <v>6</v>
      </c>
      <c r="F66" s="40">
        <f t="shared" si="0"/>
        <v>16.699999999999999</v>
      </c>
      <c r="G66" s="41">
        <f t="shared" si="1"/>
        <v>3</v>
      </c>
      <c r="H66" s="42">
        <v>10</v>
      </c>
      <c r="I66" s="42">
        <v>7</v>
      </c>
      <c r="J66" s="43">
        <f t="shared" si="32"/>
        <v>70</v>
      </c>
      <c r="K66" s="44">
        <f t="shared" si="33"/>
        <v>8</v>
      </c>
      <c r="L66" s="137">
        <v>121</v>
      </c>
      <c r="M66" s="138">
        <v>1345</v>
      </c>
      <c r="N66" s="47">
        <f t="shared" si="34"/>
        <v>9</v>
      </c>
      <c r="O66" s="48">
        <f t="shared" si="5"/>
        <v>2</v>
      </c>
      <c r="P66" s="91">
        <v>31</v>
      </c>
      <c r="Q66" s="50">
        <f t="shared" si="6"/>
        <v>2.9392244240068264</v>
      </c>
      <c r="R66" s="51">
        <f t="shared" si="7"/>
        <v>5</v>
      </c>
      <c r="S66" s="52">
        <v>28</v>
      </c>
      <c r="T66" s="53">
        <f t="shared" si="35"/>
        <v>31</v>
      </c>
      <c r="U66" s="54">
        <f t="shared" si="9"/>
        <v>90.320000000000007</v>
      </c>
      <c r="V66" s="58">
        <f t="shared" si="10"/>
        <v>9</v>
      </c>
      <c r="W66" s="99">
        <v>4</v>
      </c>
      <c r="X66" s="113">
        <v>147</v>
      </c>
      <c r="Y66" s="54">
        <f t="shared" si="11"/>
        <v>2.7200000000000002</v>
      </c>
      <c r="Z66" s="58">
        <f t="shared" si="12"/>
        <v>4</v>
      </c>
      <c r="AA66" s="53">
        <f t="shared" si="36"/>
        <v>31</v>
      </c>
      <c r="AB66" s="59">
        <f t="shared" si="37"/>
        <v>178</v>
      </c>
      <c r="AC66" s="50">
        <f t="shared" si="15"/>
        <v>17.420000000000002</v>
      </c>
      <c r="AD66" s="58">
        <f t="shared" si="16"/>
        <v>5</v>
      </c>
      <c r="AE66" s="93">
        <v>26</v>
      </c>
      <c r="AF66" s="61">
        <v>25</v>
      </c>
      <c r="AG66" s="62">
        <f t="shared" si="17"/>
        <v>96.150000000000006</v>
      </c>
      <c r="AH66" s="44">
        <f t="shared" si="18"/>
        <v>9</v>
      </c>
      <c r="AI66" s="63">
        <v>9</v>
      </c>
      <c r="AJ66" s="64">
        <v>6</v>
      </c>
      <c r="AK66" s="50">
        <f t="shared" si="38"/>
        <v>66.670000000000002</v>
      </c>
      <c r="AL66" s="58">
        <f t="shared" si="20"/>
        <v>8</v>
      </c>
      <c r="AM66" s="139">
        <v>15039610.58</v>
      </c>
      <c r="AN66" s="140">
        <v>557</v>
      </c>
      <c r="AO66" s="139">
        <v>8188559.1099999994</v>
      </c>
      <c r="AP66" s="140">
        <v>362</v>
      </c>
      <c r="AQ66" s="141">
        <v>8</v>
      </c>
      <c r="AR66" s="142">
        <v>1</v>
      </c>
      <c r="AS66" s="69">
        <f t="shared" si="39"/>
        <v>100</v>
      </c>
      <c r="AT66" s="58">
        <f t="shared" si="22"/>
        <v>10</v>
      </c>
      <c r="AU66" s="70">
        <v>8</v>
      </c>
      <c r="AV66" s="90">
        <v>8</v>
      </c>
      <c r="AW66" s="70">
        <f t="shared" si="40"/>
        <v>1</v>
      </c>
      <c r="AX66" s="58">
        <f t="shared" si="24"/>
        <v>10</v>
      </c>
      <c r="AY66" s="143">
        <v>10215</v>
      </c>
      <c r="AZ66" s="143">
        <v>10547</v>
      </c>
      <c r="BA66" s="73">
        <f t="shared" si="41"/>
        <v>96.900000000000006</v>
      </c>
      <c r="BB66" s="74">
        <f t="shared" si="26"/>
        <v>8</v>
      </c>
      <c r="BC66" s="102">
        <v>7</v>
      </c>
      <c r="BD66" s="102">
        <v>7</v>
      </c>
      <c r="BE66" s="76">
        <f t="shared" si="42"/>
        <v>100</v>
      </c>
      <c r="BF66" s="74">
        <f t="shared" si="28"/>
        <v>10</v>
      </c>
      <c r="BG66" s="75">
        <v>0</v>
      </c>
      <c r="BH66" s="103">
        <v>7</v>
      </c>
      <c r="BI66" s="77">
        <f t="shared" si="43"/>
        <v>0</v>
      </c>
      <c r="BJ66" s="44">
        <f t="shared" si="30"/>
        <v>0</v>
      </c>
      <c r="BK66" s="127">
        <f t="shared" si="31"/>
        <v>91</v>
      </c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C66" s="133"/>
      <c r="DD66" s="133"/>
      <c r="DE66" s="133"/>
      <c r="DF66" s="133"/>
      <c r="DG66" s="133"/>
      <c r="DH66" s="133"/>
      <c r="DI66" s="133"/>
      <c r="DJ66" s="133"/>
      <c r="DK66" s="133"/>
      <c r="DL66" s="133"/>
      <c r="DM66" s="133"/>
      <c r="DN66" s="133"/>
      <c r="DO66" s="133"/>
      <c r="DP66" s="133"/>
      <c r="DQ66" s="133"/>
      <c r="DR66" s="133"/>
      <c r="DS66" s="133"/>
      <c r="DT66" s="133"/>
      <c r="DU66" s="133"/>
      <c r="DV66" s="133"/>
      <c r="DW66" s="133"/>
      <c r="DX66" s="133"/>
      <c r="DY66" s="133"/>
      <c r="DZ66" s="133"/>
      <c r="EA66" s="133"/>
      <c r="EB66" s="133"/>
      <c r="EC66" s="133"/>
      <c r="ED66" s="133"/>
      <c r="EE66" s="133"/>
      <c r="EF66" s="133"/>
      <c r="EG66" s="133"/>
      <c r="EH66" s="133"/>
      <c r="EI66" s="133"/>
      <c r="EJ66" s="133"/>
      <c r="EK66" s="133"/>
      <c r="EL66" s="133"/>
      <c r="EM66" s="133"/>
      <c r="EN66" s="133"/>
      <c r="EO66" s="133"/>
      <c r="EP66" s="133"/>
      <c r="EQ66" s="133"/>
      <c r="ER66" s="133"/>
      <c r="ES66" s="133"/>
      <c r="ET66" s="133"/>
      <c r="EU66" s="133"/>
      <c r="EV66" s="133"/>
      <c r="EW66" s="133"/>
      <c r="EX66" s="133"/>
      <c r="EY66" s="133"/>
      <c r="EZ66" s="133"/>
      <c r="FA66" s="133"/>
      <c r="FB66" s="133"/>
    </row>
    <row r="67">
      <c r="A67" s="35">
        <v>64</v>
      </c>
      <c r="B67" s="36" t="s">
        <v>127</v>
      </c>
      <c r="C67" s="37">
        <v>8900</v>
      </c>
      <c r="D67" s="38">
        <v>4</v>
      </c>
      <c r="E67" s="39">
        <v>6</v>
      </c>
      <c r="F67" s="40">
        <f t="shared" si="0"/>
        <v>66.700000000000003</v>
      </c>
      <c r="G67" s="41">
        <f t="shared" si="1"/>
        <v>8</v>
      </c>
      <c r="H67" s="42">
        <v>7</v>
      </c>
      <c r="I67" s="42">
        <v>4</v>
      </c>
      <c r="J67" s="79">
        <f t="shared" si="32"/>
        <v>57.100000000000001</v>
      </c>
      <c r="K67" s="44">
        <f t="shared" si="33"/>
        <v>6</v>
      </c>
      <c r="L67" s="112">
        <v>726</v>
      </c>
      <c r="M67" s="7">
        <v>726</v>
      </c>
      <c r="N67" s="82">
        <f t="shared" si="34"/>
        <v>100</v>
      </c>
      <c r="O67" s="48">
        <f t="shared" si="5"/>
        <v>10</v>
      </c>
      <c r="P67" s="91">
        <v>47</v>
      </c>
      <c r="Q67" s="50">
        <f t="shared" si="6"/>
        <v>5.2808988764044944</v>
      </c>
      <c r="R67" s="51">
        <f t="shared" si="7"/>
        <v>7</v>
      </c>
      <c r="S67" s="91">
        <v>44</v>
      </c>
      <c r="T67" s="53">
        <f t="shared" si="35"/>
        <v>47</v>
      </c>
      <c r="U67" s="54">
        <f t="shared" si="9"/>
        <v>93.620000000000005</v>
      </c>
      <c r="V67" s="55">
        <f t="shared" si="10"/>
        <v>9</v>
      </c>
      <c r="W67" s="96">
        <v>0</v>
      </c>
      <c r="X67" s="98">
        <v>168</v>
      </c>
      <c r="Y67" s="54">
        <f t="shared" si="11"/>
        <v>0</v>
      </c>
      <c r="Z67" s="58">
        <f t="shared" si="12"/>
        <v>0</v>
      </c>
      <c r="AA67" s="53">
        <f t="shared" si="36"/>
        <v>47</v>
      </c>
      <c r="AB67" s="59">
        <f t="shared" si="37"/>
        <v>215</v>
      </c>
      <c r="AC67" s="50">
        <f t="shared" si="15"/>
        <v>21.859999999999999</v>
      </c>
      <c r="AD67" s="58">
        <f t="shared" si="16"/>
        <v>6</v>
      </c>
      <c r="AE67" s="87">
        <v>25</v>
      </c>
      <c r="AF67" s="61">
        <v>25</v>
      </c>
      <c r="AG67" s="62">
        <f t="shared" si="17"/>
        <v>100</v>
      </c>
      <c r="AH67" s="44">
        <f t="shared" si="18"/>
        <v>10</v>
      </c>
      <c r="AI67" s="64">
        <v>9</v>
      </c>
      <c r="AJ67" s="63">
        <v>9</v>
      </c>
      <c r="AK67" s="50">
        <f t="shared" si="38"/>
        <v>100</v>
      </c>
      <c r="AL67" s="58">
        <f t="shared" si="20"/>
        <v>10</v>
      </c>
      <c r="AM67" s="88">
        <v>17541406.060000002</v>
      </c>
      <c r="AN67" s="67">
        <v>1439</v>
      </c>
      <c r="AO67" s="88">
        <v>10792039.830000002</v>
      </c>
      <c r="AP67" s="67">
        <v>1029</v>
      </c>
      <c r="AQ67" s="66">
        <v>11</v>
      </c>
      <c r="AR67" s="89">
        <v>1</v>
      </c>
      <c r="AS67" s="69">
        <f t="shared" si="39"/>
        <v>100</v>
      </c>
      <c r="AT67" s="58">
        <f t="shared" si="22"/>
        <v>10</v>
      </c>
      <c r="AU67" s="90">
        <v>13</v>
      </c>
      <c r="AV67" s="70">
        <v>13</v>
      </c>
      <c r="AW67" s="90">
        <f t="shared" si="40"/>
        <v>1</v>
      </c>
      <c r="AX67" s="58">
        <f t="shared" si="24"/>
        <v>10</v>
      </c>
      <c r="AY67" s="72">
        <v>8702</v>
      </c>
      <c r="AZ67" s="72">
        <v>8900</v>
      </c>
      <c r="BA67" s="73">
        <f t="shared" si="41"/>
        <v>97.800000000000011</v>
      </c>
      <c r="BB67" s="74">
        <f t="shared" si="26"/>
        <v>8</v>
      </c>
      <c r="BC67" s="102">
        <v>8</v>
      </c>
      <c r="BD67" s="102">
        <v>8</v>
      </c>
      <c r="BE67" s="76">
        <f t="shared" si="42"/>
        <v>100</v>
      </c>
      <c r="BF67" s="74">
        <f t="shared" si="28"/>
        <v>10</v>
      </c>
      <c r="BG67" s="75">
        <v>0</v>
      </c>
      <c r="BH67" s="102">
        <v>8</v>
      </c>
      <c r="BI67" s="77">
        <f t="shared" si="43"/>
        <v>0</v>
      </c>
      <c r="BJ67" s="44">
        <f t="shared" si="30"/>
        <v>0</v>
      </c>
      <c r="BK67" s="127">
        <f t="shared" si="31"/>
        <v>104</v>
      </c>
      <c r="BL67" s="1"/>
    </row>
    <row r="68">
      <c r="A68" s="35">
        <v>65</v>
      </c>
      <c r="B68" s="36" t="s">
        <v>128</v>
      </c>
      <c r="C68" s="37">
        <v>11985</v>
      </c>
      <c r="D68" s="38">
        <v>1</v>
      </c>
      <c r="E68" s="39">
        <v>6</v>
      </c>
      <c r="F68" s="40">
        <f t="shared" ref="F68:F72" si="45">ROUND((D68/E68)*100,1)</f>
        <v>16.699999999999999</v>
      </c>
      <c r="G68" s="41">
        <f t="shared" ref="G68:G72" si="46">IF(F68&gt;=0,IF(F68&gt;=1,IF(F68&gt;=5,IF(F68&gt;=10,IF(F68&gt;=20,IF(F68&gt;=30,IF(F68&gt;=40,IF(F68&gt;=50,IF(F68&gt;=60,IF(F68&gt;=70,IF(F68&gt;=80,10,9),8),7),6),5),4),3),2),1),0),-1)</f>
        <v>3</v>
      </c>
      <c r="H68" s="42">
        <v>12</v>
      </c>
      <c r="I68" s="42">
        <v>4</v>
      </c>
      <c r="J68" s="43">
        <f t="shared" si="32"/>
        <v>33.300000000000004</v>
      </c>
      <c r="K68" s="44">
        <f t="shared" si="33"/>
        <v>4</v>
      </c>
      <c r="L68" s="7">
        <v>299</v>
      </c>
      <c r="M68" s="112">
        <v>565</v>
      </c>
      <c r="N68" s="47">
        <f t="shared" si="34"/>
        <v>52.900000000000006</v>
      </c>
      <c r="O68" s="48">
        <f t="shared" ref="O68:O72" si="47">IF(N68&gt;=0,IF(N68&gt;=1,IF(N68&gt;=5,IF(N68&gt;=10,IF(N68&gt;=30,IF(N68&gt;=50,IF(N68&gt;=55,IF(N68&gt;=60,IF(N68&gt;=65,IF(N68&gt;=80,IF(N68&gt;=95,10,9),8),7),6),5),4),3),2),1),0),-1)</f>
        <v>5</v>
      </c>
      <c r="P68" s="91">
        <v>11</v>
      </c>
      <c r="Q68" s="50">
        <f t="shared" ref="Q68:Q72" si="48">P68/(C68/1000)</f>
        <v>0.91781393408427203</v>
      </c>
      <c r="R68" s="51">
        <f t="shared" ref="R68:R72" si="49">IF(Q68&gt;=0,IF(Q68&gt;=0.01,IF(Q68&gt;=0.2,IF(Q68&gt;=0.5,IF(Q68&gt;=1,IF(Q68&gt;=2,IF(Q68&gt;=3,IF(Q68&gt;=5,IF(Q68&gt;=6.5,IF(Q68&gt;=7.5,IF(Q68&gt;=8.5,10,9),8),7),6),5),4),3),2),1),0),-1)</f>
        <v>3</v>
      </c>
      <c r="S68" s="52">
        <v>7</v>
      </c>
      <c r="T68" s="53">
        <f t="shared" si="35"/>
        <v>11</v>
      </c>
      <c r="U68" s="54">
        <f t="shared" ref="U68:U72" si="50">ROUND((S68/T68)*100,2)</f>
        <v>63.640000000000001</v>
      </c>
      <c r="V68" s="55">
        <f t="shared" ref="V68:V72" si="51">IF(U68&gt;=0,IF(U68&gt;=10,IF(U68&gt;=20,IF(U68&gt;=40,IF(U68&gt;=55,IF(U68&gt;=65,IF(U68&gt;=75,IF(U68&gt;=80,IF(U68&gt;=85,IF(U68&gt;=90,IF(U68&gt;=95,10,9),8),7),6),5),4),3),2),1),0),-1)</f>
        <v>4</v>
      </c>
      <c r="W68" s="96">
        <v>0</v>
      </c>
      <c r="X68" s="57">
        <v>319</v>
      </c>
      <c r="Y68" s="54">
        <f t="shared" ref="Y68:Y72" si="52">ROUND((W68/X68)*100,2)</f>
        <v>0</v>
      </c>
      <c r="Z68" s="58">
        <f t="shared" ref="Z68:Z72" si="53">IF(Y68&gt;=0,IF(Y68&gt;=0.5,IF(Y68&gt;=1,IF(Y68&gt;=1.5,IF(Y68&gt;=2,IF(Y68&gt;=10,IF(Y68&gt;=20,IF(Y68&gt;=40,IF(Y68&gt;=60,IF(Y68&gt;=80,IF(Y68&gt;=90,10,9),8),7),6),5),4),3),2),1),0),-1)</f>
        <v>0</v>
      </c>
      <c r="AA68" s="53">
        <f t="shared" si="36"/>
        <v>11</v>
      </c>
      <c r="AB68" s="59">
        <f t="shared" si="37"/>
        <v>330</v>
      </c>
      <c r="AC68" s="50">
        <f t="shared" ref="AC68:AC72" si="54">ROUND((AA68/AB68)*100,2)</f>
        <v>3.3300000000000001</v>
      </c>
      <c r="AD68" s="58">
        <f t="shared" ref="AD68:AD72" si="55">IF(AC68&gt;=0,IF(AC68&gt;=2,IF(AC68&gt;=3,IF(AC68&gt;=4,IF(AC68&gt;=10,IF(AC68&gt;=15,IF(AC68&gt;=20,IF(AC68&gt;=25,IF(AC68&gt;=30,IF(AC68&gt;=35,IF(AC68&gt;=40,10,9),8),7),6),5),4),3),2),1),0),-1)</f>
        <v>2</v>
      </c>
      <c r="AE68" s="93">
        <v>20</v>
      </c>
      <c r="AF68" s="61">
        <v>20</v>
      </c>
      <c r="AG68" s="62">
        <f t="shared" ref="AG68:AG72" si="56">ROUND((AF68/AE68)*100,2)</f>
        <v>100</v>
      </c>
      <c r="AH68" s="44">
        <f t="shared" ref="AH68:AH72" si="57">IF(AG68&gt;=0,IF(AG68&gt;=20,IF(AG68&gt;=40,IF(AG68&gt;=60,IF(AG68&gt;=75,IF(AG68&gt;=80,IF(AG68&gt;=85,IF(AG68&gt;=90,IF(AG68&gt;=93,IF(AG68&gt;=95,IF(AG68&gt;=97,10,9),8),7),6),5),4),3),2),1),0),-1)</f>
        <v>10</v>
      </c>
      <c r="AI68" s="63">
        <v>13</v>
      </c>
      <c r="AJ68" s="64">
        <v>10</v>
      </c>
      <c r="AK68" s="50">
        <f t="shared" si="38"/>
        <v>76.920000000000002</v>
      </c>
      <c r="AL68" s="58">
        <f t="shared" ref="AL68:AL72" si="58">IF(AK68&gt;=0,IF(AK68&gt;=1,IF(AK68&gt;=5,IF(AK68&gt;=10,IF(AK68&gt;=30,IF(AK68&gt;=50,IF(AK68&gt;=55,IF(AK68&gt;=60,IF(AK68&gt;=65,IF(AK68&gt;=80,IF(AK68&gt;=95,10,9),8),7),6),5),4),3),2),1),0),-1)</f>
        <v>8</v>
      </c>
      <c r="AM68" s="65">
        <v>18543056.289999995</v>
      </c>
      <c r="AN68" s="66">
        <v>1893</v>
      </c>
      <c r="AO68" s="65">
        <v>9965154.9599999972</v>
      </c>
      <c r="AP68" s="66">
        <v>1184</v>
      </c>
      <c r="AQ68" s="67">
        <v>9</v>
      </c>
      <c r="AR68" s="68">
        <v>1</v>
      </c>
      <c r="AS68" s="69">
        <f t="shared" si="39"/>
        <v>100</v>
      </c>
      <c r="AT68" s="58">
        <f t="shared" ref="AT68:AT72" si="59">IF(AS68&gt;=0,IF(AS68&gt;=1,IF(AS68&gt;=5,IF(AS68&gt;=10,IF(AS68&gt;=30,IF(AS68&gt;=50,IF(AS68&gt;=55,IF(AS68&gt;=60,IF(AS68&gt;=65,IF(AS68&gt;=80,IF(AS68&gt;=95,10,9),8),7),6),5),4),3),2),1),0),-1)</f>
        <v>10</v>
      </c>
      <c r="AU68" s="70">
        <v>10</v>
      </c>
      <c r="AV68" s="90">
        <v>10</v>
      </c>
      <c r="AW68" s="70">
        <f t="shared" si="40"/>
        <v>1</v>
      </c>
      <c r="AX68" s="58">
        <f t="shared" ref="AX68:AX72" si="60">IF(AW68&gt;=0,IF(AW68&gt;=0.1,IF(AW68&gt;=0.2,IF(AW68&gt;=0.3,IF(AW68&gt;=0.4,IF(AW68&gt;=0.5,IF(AW68&gt;=0.6,IF(AW68&gt;=0.7,IF(AW68&gt;=0.8,IF(AW68&gt;=0.9,IF(AW68=1,10,9),8),7),6),5),4),3),2),1),0),-1)</f>
        <v>10</v>
      </c>
      <c r="AY68" s="72">
        <v>11329</v>
      </c>
      <c r="AZ68" s="72">
        <v>11985</v>
      </c>
      <c r="BA68" s="73">
        <f t="shared" si="41"/>
        <v>94.5</v>
      </c>
      <c r="BB68" s="74">
        <f t="shared" ref="BB68:BB72" si="61">IF(BA68&gt;=0,IF(BA68&gt;=82,IF(BA68&gt;=84,IF(BA68&gt;=86,IF(BA68&gt;=88,IF(BA68&gt;=90,IF(BA68&gt;=92,IF(BA68&gt;=94,IF(BA68&gt;=96,IF(BA68&gt;=98,IF(BA68=100,10,9),8),7),6),5),4),3),2),1),0),-1)</f>
        <v>7</v>
      </c>
      <c r="BC68" s="102">
        <v>7</v>
      </c>
      <c r="BD68" s="102">
        <v>7</v>
      </c>
      <c r="BE68" s="76">
        <f t="shared" si="42"/>
        <v>100</v>
      </c>
      <c r="BF68" s="74">
        <f t="shared" ref="BF68:BF72" si="62">IF(BE68&gt;=0,IF(BE68&gt;=1,IF(BE68&gt;=5,IF(BE68&gt;=10,IF(BE68&gt;=30,IF(BE68&gt;=50,IF(BE68&gt;=55,IF(BE68&gt;=60,IF(BE68&gt;=65,IF(BE68&gt;=80,IF(BE68&gt;=95,10,9),8),7),6),5),4),3),2),1),0),-1)</f>
        <v>10</v>
      </c>
      <c r="BG68" s="75">
        <v>0</v>
      </c>
      <c r="BH68" s="103">
        <v>7</v>
      </c>
      <c r="BI68" s="77">
        <f t="shared" si="43"/>
        <v>0</v>
      </c>
      <c r="BJ68" s="44">
        <f t="shared" ref="BJ68:BJ72" si="63">IF(BI68&gt;=0,IF(BI68&gt;=1,IF(BI68&gt;=5,IF(BI68&gt;=10,IF(BI68&gt;=30,IF(BI68&gt;=50,IF(BI68&gt;=55,IF(BI68&gt;=60,IF(BI68&gt;=65,IF(BI68&gt;=80,IF(BI68&gt;=95,10,9),8),7),6),5),4),3),2),1),0),-1)</f>
        <v>0</v>
      </c>
      <c r="BK68" s="127">
        <f t="shared" ref="BK68:BK72" si="64">BJ68+BF68+BB68+AX68+AT68+AL68+AH68+AD68+Z68+V68+R68+O68+K68+G68</f>
        <v>76</v>
      </c>
      <c r="BL68" s="1"/>
    </row>
    <row r="69">
      <c r="A69" s="35">
        <v>66</v>
      </c>
      <c r="B69" s="108" t="s">
        <v>129</v>
      </c>
      <c r="C69" s="37">
        <v>12564</v>
      </c>
      <c r="D69" s="38">
        <v>1</v>
      </c>
      <c r="E69" s="39">
        <v>6</v>
      </c>
      <c r="F69" s="40">
        <f t="shared" si="45"/>
        <v>16.699999999999999</v>
      </c>
      <c r="G69" s="41">
        <f t="shared" si="46"/>
        <v>3</v>
      </c>
      <c r="H69" s="42">
        <v>11</v>
      </c>
      <c r="I69" s="42">
        <v>5</v>
      </c>
      <c r="J69" s="79">
        <f t="shared" si="32"/>
        <v>45.5</v>
      </c>
      <c r="K69" s="44">
        <f t="shared" si="33"/>
        <v>4</v>
      </c>
      <c r="L69" s="112">
        <v>296</v>
      </c>
      <c r="M69" s="7">
        <v>684</v>
      </c>
      <c r="N69" s="82">
        <f t="shared" si="34"/>
        <v>43.300000000000004</v>
      </c>
      <c r="O69" s="48">
        <f t="shared" si="47"/>
        <v>4</v>
      </c>
      <c r="P69" s="123">
        <v>34</v>
      </c>
      <c r="Q69" s="50">
        <f t="shared" si="48"/>
        <v>2.706144539955428</v>
      </c>
      <c r="R69" s="51">
        <f t="shared" si="49"/>
        <v>5</v>
      </c>
      <c r="S69" s="91">
        <v>23</v>
      </c>
      <c r="T69" s="53">
        <f t="shared" si="35"/>
        <v>34</v>
      </c>
      <c r="U69" s="54">
        <f t="shared" si="50"/>
        <v>67.650000000000006</v>
      </c>
      <c r="V69" s="55">
        <f t="shared" si="51"/>
        <v>5</v>
      </c>
      <c r="W69" s="96">
        <v>0</v>
      </c>
      <c r="X69" s="144">
        <v>288</v>
      </c>
      <c r="Y69" s="54">
        <f t="shared" si="52"/>
        <v>0</v>
      </c>
      <c r="Z69" s="58">
        <f t="shared" si="53"/>
        <v>0</v>
      </c>
      <c r="AA69" s="53">
        <f t="shared" si="36"/>
        <v>34</v>
      </c>
      <c r="AB69" s="59">
        <f t="shared" si="37"/>
        <v>322</v>
      </c>
      <c r="AC69" s="50">
        <f t="shared" si="54"/>
        <v>10.56</v>
      </c>
      <c r="AD69" s="58">
        <f t="shared" si="55"/>
        <v>4</v>
      </c>
      <c r="AE69" s="87">
        <v>25</v>
      </c>
      <c r="AF69" s="61">
        <v>23</v>
      </c>
      <c r="AG69" s="62">
        <f t="shared" si="56"/>
        <v>92</v>
      </c>
      <c r="AH69" s="44">
        <f t="shared" si="57"/>
        <v>7</v>
      </c>
      <c r="AI69" s="64">
        <v>11</v>
      </c>
      <c r="AJ69" s="63">
        <v>5</v>
      </c>
      <c r="AK69" s="50">
        <f t="shared" si="38"/>
        <v>45.450000000000003</v>
      </c>
      <c r="AL69" s="58">
        <f t="shared" si="58"/>
        <v>4</v>
      </c>
      <c r="AM69" s="88">
        <v>45948827.429999985</v>
      </c>
      <c r="AN69" s="67">
        <v>1304</v>
      </c>
      <c r="AO69" s="88">
        <v>11539351.579999994</v>
      </c>
      <c r="AP69" s="67">
        <v>585</v>
      </c>
      <c r="AQ69" s="66">
        <v>10</v>
      </c>
      <c r="AR69" s="89">
        <v>0.96999999999999997</v>
      </c>
      <c r="AS69" s="69">
        <f t="shared" si="39"/>
        <v>97</v>
      </c>
      <c r="AT69" s="58">
        <f t="shared" si="59"/>
        <v>10</v>
      </c>
      <c r="AU69" s="90">
        <v>11</v>
      </c>
      <c r="AV69" s="70">
        <v>11</v>
      </c>
      <c r="AW69" s="90">
        <f t="shared" si="40"/>
        <v>1</v>
      </c>
      <c r="AX69" s="58">
        <f t="shared" si="60"/>
        <v>10</v>
      </c>
      <c r="AY69" s="72">
        <v>12290</v>
      </c>
      <c r="AZ69" s="72">
        <v>12564</v>
      </c>
      <c r="BA69" s="73">
        <f t="shared" si="41"/>
        <v>97.800000000000011</v>
      </c>
      <c r="BB69" s="74">
        <f t="shared" si="61"/>
        <v>8</v>
      </c>
      <c r="BC69" s="102">
        <v>13</v>
      </c>
      <c r="BD69" s="102">
        <v>13</v>
      </c>
      <c r="BE69" s="76">
        <f t="shared" si="42"/>
        <v>100</v>
      </c>
      <c r="BF69" s="74">
        <f t="shared" si="62"/>
        <v>10</v>
      </c>
      <c r="BG69" s="75">
        <v>0</v>
      </c>
      <c r="BH69" s="102">
        <v>13</v>
      </c>
      <c r="BI69" s="77">
        <f t="shared" si="43"/>
        <v>0</v>
      </c>
      <c r="BJ69" s="44">
        <f t="shared" si="63"/>
        <v>0</v>
      </c>
      <c r="BK69" s="127">
        <f t="shared" si="64"/>
        <v>74</v>
      </c>
      <c r="BL69" s="1"/>
    </row>
    <row r="70">
      <c r="A70" s="35">
        <v>67</v>
      </c>
      <c r="B70" s="36" t="s">
        <v>130</v>
      </c>
      <c r="C70" s="37">
        <v>9119</v>
      </c>
      <c r="D70" s="38">
        <v>1</v>
      </c>
      <c r="E70" s="39">
        <v>6</v>
      </c>
      <c r="F70" s="40">
        <f t="shared" si="45"/>
        <v>16.699999999999999</v>
      </c>
      <c r="G70" s="41">
        <f t="shared" si="46"/>
        <v>3</v>
      </c>
      <c r="H70" s="42">
        <v>14</v>
      </c>
      <c r="I70" s="42">
        <v>12</v>
      </c>
      <c r="J70" s="43">
        <f t="shared" si="32"/>
        <v>85.700000000000003</v>
      </c>
      <c r="K70" s="44">
        <f t="shared" si="33"/>
        <v>8</v>
      </c>
      <c r="L70" s="7">
        <v>0</v>
      </c>
      <c r="M70" s="112">
        <v>587</v>
      </c>
      <c r="N70" s="47">
        <f t="shared" si="34"/>
        <v>0</v>
      </c>
      <c r="O70" s="124">
        <f t="shared" si="47"/>
        <v>0</v>
      </c>
      <c r="P70" s="145">
        <v>170</v>
      </c>
      <c r="Q70" s="126">
        <f t="shared" si="48"/>
        <v>18.642394999451696</v>
      </c>
      <c r="R70" s="51">
        <f t="shared" si="49"/>
        <v>10</v>
      </c>
      <c r="S70" s="52">
        <v>140</v>
      </c>
      <c r="T70" s="53">
        <f t="shared" si="35"/>
        <v>170</v>
      </c>
      <c r="U70" s="146">
        <f t="shared" si="50"/>
        <v>82.350000000000009</v>
      </c>
      <c r="V70" s="55">
        <f t="shared" si="51"/>
        <v>7</v>
      </c>
      <c r="W70" s="96">
        <v>0</v>
      </c>
      <c r="X70" s="147">
        <v>1434</v>
      </c>
      <c r="Y70" s="146">
        <f t="shared" si="52"/>
        <v>0</v>
      </c>
      <c r="Z70" s="58">
        <f t="shared" si="53"/>
        <v>0</v>
      </c>
      <c r="AA70" s="53">
        <f t="shared" si="36"/>
        <v>170</v>
      </c>
      <c r="AB70" s="59">
        <f t="shared" si="37"/>
        <v>1604</v>
      </c>
      <c r="AC70" s="50">
        <f t="shared" si="54"/>
        <v>10.6</v>
      </c>
      <c r="AD70" s="58">
        <f t="shared" si="55"/>
        <v>4</v>
      </c>
      <c r="AE70" s="93">
        <v>23</v>
      </c>
      <c r="AF70" s="61">
        <v>17</v>
      </c>
      <c r="AG70" s="62">
        <f t="shared" si="56"/>
        <v>73.909999999999997</v>
      </c>
      <c r="AH70" s="44">
        <f t="shared" si="57"/>
        <v>3</v>
      </c>
      <c r="AI70" s="63">
        <v>38</v>
      </c>
      <c r="AJ70" s="64">
        <v>27</v>
      </c>
      <c r="AK70" s="50">
        <f t="shared" si="38"/>
        <v>71.049999999999997</v>
      </c>
      <c r="AL70" s="58">
        <f t="shared" si="58"/>
        <v>8</v>
      </c>
      <c r="AM70" s="65">
        <v>12574484.430000016</v>
      </c>
      <c r="AN70" s="66">
        <v>3744</v>
      </c>
      <c r="AO70" s="65">
        <v>3965232.7800000003</v>
      </c>
      <c r="AP70" s="66">
        <v>1089</v>
      </c>
      <c r="AQ70" s="67">
        <v>3</v>
      </c>
      <c r="AR70" s="68">
        <v>1</v>
      </c>
      <c r="AS70" s="69">
        <f t="shared" si="39"/>
        <v>100</v>
      </c>
      <c r="AT70" s="58">
        <f t="shared" si="59"/>
        <v>10</v>
      </c>
      <c r="AU70" s="90">
        <v>4</v>
      </c>
      <c r="AV70" s="90">
        <v>4</v>
      </c>
      <c r="AW70" s="90">
        <f t="shared" si="40"/>
        <v>1</v>
      </c>
      <c r="AX70" s="58">
        <f t="shared" si="60"/>
        <v>10</v>
      </c>
      <c r="AY70" s="72">
        <v>7888</v>
      </c>
      <c r="AZ70" s="72">
        <v>9119</v>
      </c>
      <c r="BA70" s="73">
        <f t="shared" si="41"/>
        <v>86.5</v>
      </c>
      <c r="BB70" s="74">
        <f t="shared" si="61"/>
        <v>3</v>
      </c>
      <c r="BC70" s="102">
        <v>9</v>
      </c>
      <c r="BD70" s="102">
        <v>9</v>
      </c>
      <c r="BE70" s="76">
        <f t="shared" si="42"/>
        <v>100</v>
      </c>
      <c r="BF70" s="74">
        <f t="shared" si="62"/>
        <v>10</v>
      </c>
      <c r="BG70" s="75">
        <v>1</v>
      </c>
      <c r="BH70" s="103">
        <v>9</v>
      </c>
      <c r="BI70" s="77">
        <f t="shared" si="43"/>
        <v>11.100000000000001</v>
      </c>
      <c r="BJ70" s="44">
        <f t="shared" si="63"/>
        <v>3</v>
      </c>
      <c r="BK70" s="78">
        <f t="shared" si="64"/>
        <v>79</v>
      </c>
      <c r="BL70" s="1"/>
    </row>
    <row r="71">
      <c r="A71" s="35">
        <v>68</v>
      </c>
      <c r="B71" s="36" t="s">
        <v>131</v>
      </c>
      <c r="C71" s="37">
        <v>9996</v>
      </c>
      <c r="D71" s="38">
        <v>2</v>
      </c>
      <c r="E71" s="39">
        <v>6</v>
      </c>
      <c r="F71" s="40">
        <f t="shared" si="45"/>
        <v>33.300000000000004</v>
      </c>
      <c r="G71" s="41">
        <f t="shared" si="46"/>
        <v>5</v>
      </c>
      <c r="H71" s="42">
        <v>18</v>
      </c>
      <c r="I71" s="42">
        <v>17</v>
      </c>
      <c r="J71" s="79">
        <f t="shared" si="32"/>
        <v>94.400000000000006</v>
      </c>
      <c r="K71" s="44">
        <f t="shared" si="33"/>
        <v>9</v>
      </c>
      <c r="L71" s="112">
        <v>170</v>
      </c>
      <c r="M71" s="7">
        <v>2236</v>
      </c>
      <c r="N71" s="82">
        <f t="shared" si="34"/>
        <v>7.6000000000000005</v>
      </c>
      <c r="O71" s="48">
        <f t="shared" si="47"/>
        <v>2</v>
      </c>
      <c r="P71" s="91">
        <v>23</v>
      </c>
      <c r="Q71" s="50">
        <f t="shared" si="48"/>
        <v>2.300920368147259</v>
      </c>
      <c r="R71" s="51">
        <f t="shared" si="49"/>
        <v>5</v>
      </c>
      <c r="S71" s="148">
        <v>22</v>
      </c>
      <c r="T71" s="53">
        <f t="shared" si="35"/>
        <v>23</v>
      </c>
      <c r="U71" s="54">
        <f t="shared" si="50"/>
        <v>95.650000000000006</v>
      </c>
      <c r="V71" s="58">
        <f t="shared" si="51"/>
        <v>10</v>
      </c>
      <c r="W71" s="105">
        <v>0</v>
      </c>
      <c r="X71" s="92">
        <v>73</v>
      </c>
      <c r="Y71" s="54">
        <f t="shared" si="52"/>
        <v>0</v>
      </c>
      <c r="Z71" s="58">
        <f t="shared" si="53"/>
        <v>0</v>
      </c>
      <c r="AA71" s="53">
        <f t="shared" si="36"/>
        <v>23</v>
      </c>
      <c r="AB71" s="59">
        <f t="shared" si="37"/>
        <v>96</v>
      </c>
      <c r="AC71" s="50">
        <f t="shared" si="54"/>
        <v>23.960000000000001</v>
      </c>
      <c r="AD71" s="58">
        <f t="shared" si="55"/>
        <v>6</v>
      </c>
      <c r="AE71" s="87">
        <v>18</v>
      </c>
      <c r="AF71" s="61">
        <v>18</v>
      </c>
      <c r="AG71" s="62">
        <f t="shared" si="56"/>
        <v>100</v>
      </c>
      <c r="AH71" s="44">
        <f t="shared" si="57"/>
        <v>10</v>
      </c>
      <c r="AI71" s="64">
        <v>6</v>
      </c>
      <c r="AJ71" s="63">
        <v>3</v>
      </c>
      <c r="AK71" s="50">
        <f t="shared" si="38"/>
        <v>50</v>
      </c>
      <c r="AL71" s="58">
        <f t="shared" si="58"/>
        <v>5</v>
      </c>
      <c r="AM71" s="88">
        <v>10832032.979999997</v>
      </c>
      <c r="AN71" s="67">
        <v>845</v>
      </c>
      <c r="AO71" s="88">
        <v>8123024.2499999963</v>
      </c>
      <c r="AP71" s="67">
        <v>856</v>
      </c>
      <c r="AQ71" s="66">
        <v>8</v>
      </c>
      <c r="AR71" s="89">
        <v>1</v>
      </c>
      <c r="AS71" s="69">
        <f t="shared" si="39"/>
        <v>100</v>
      </c>
      <c r="AT71" s="58">
        <f t="shared" si="59"/>
        <v>10</v>
      </c>
      <c r="AU71" s="70">
        <v>8</v>
      </c>
      <c r="AV71" s="90">
        <v>8</v>
      </c>
      <c r="AW71" s="70">
        <f t="shared" si="40"/>
        <v>1</v>
      </c>
      <c r="AX71" s="58">
        <f t="shared" si="60"/>
        <v>10</v>
      </c>
      <c r="AY71" s="72">
        <v>9835</v>
      </c>
      <c r="AZ71" s="72">
        <v>9996</v>
      </c>
      <c r="BA71" s="73">
        <f t="shared" si="41"/>
        <v>98.400000000000006</v>
      </c>
      <c r="BB71" s="74">
        <f t="shared" si="61"/>
        <v>9</v>
      </c>
      <c r="BC71" s="102">
        <v>7</v>
      </c>
      <c r="BD71" s="102">
        <v>7</v>
      </c>
      <c r="BE71" s="76">
        <f t="shared" si="42"/>
        <v>100</v>
      </c>
      <c r="BF71" s="74">
        <f t="shared" si="62"/>
        <v>10</v>
      </c>
      <c r="BG71" s="75">
        <v>0</v>
      </c>
      <c r="BH71" s="102">
        <v>7</v>
      </c>
      <c r="BI71" s="77">
        <f t="shared" si="43"/>
        <v>0</v>
      </c>
      <c r="BJ71" s="44">
        <f t="shared" si="63"/>
        <v>0</v>
      </c>
      <c r="BK71" s="78">
        <f t="shared" si="64"/>
        <v>91</v>
      </c>
      <c r="BL71" s="1"/>
    </row>
    <row r="72">
      <c r="A72" s="35">
        <v>69</v>
      </c>
      <c r="B72" s="36" t="s">
        <v>132</v>
      </c>
      <c r="C72" s="37">
        <v>23743</v>
      </c>
      <c r="D72" s="38">
        <v>5</v>
      </c>
      <c r="E72" s="39">
        <v>6</v>
      </c>
      <c r="F72" s="40">
        <f t="shared" si="45"/>
        <v>83.300000000000011</v>
      </c>
      <c r="G72" s="41">
        <f t="shared" si="46"/>
        <v>10</v>
      </c>
      <c r="H72" s="42">
        <v>31</v>
      </c>
      <c r="I72" s="42">
        <v>28</v>
      </c>
      <c r="J72" s="79">
        <f t="shared" si="32"/>
        <v>90.300000000000011</v>
      </c>
      <c r="K72" s="44">
        <f t="shared" si="33"/>
        <v>9</v>
      </c>
      <c r="L72" s="112">
        <v>3383</v>
      </c>
      <c r="M72" s="112">
        <v>3902</v>
      </c>
      <c r="N72" s="82">
        <f t="shared" si="34"/>
        <v>86.700000000000003</v>
      </c>
      <c r="O72" s="48">
        <f t="shared" si="47"/>
        <v>9</v>
      </c>
      <c r="P72" s="52">
        <v>85</v>
      </c>
      <c r="Q72" s="50">
        <f t="shared" si="48"/>
        <v>3.5800025270606075</v>
      </c>
      <c r="R72" s="51">
        <f t="shared" si="49"/>
        <v>6</v>
      </c>
      <c r="S72" s="52">
        <v>71</v>
      </c>
      <c r="T72" s="53">
        <f t="shared" si="35"/>
        <v>85</v>
      </c>
      <c r="U72" s="54">
        <f t="shared" si="50"/>
        <v>83.530000000000001</v>
      </c>
      <c r="V72" s="58">
        <f t="shared" si="51"/>
        <v>7</v>
      </c>
      <c r="W72" s="149">
        <v>3</v>
      </c>
      <c r="X72" s="149">
        <v>242</v>
      </c>
      <c r="Y72" s="54">
        <f t="shared" si="52"/>
        <v>1.24</v>
      </c>
      <c r="Z72" s="58">
        <f t="shared" si="53"/>
        <v>2</v>
      </c>
      <c r="AA72" s="53">
        <f t="shared" si="36"/>
        <v>85</v>
      </c>
      <c r="AB72" s="59">
        <f t="shared" si="37"/>
        <v>327</v>
      </c>
      <c r="AC72" s="50">
        <f t="shared" si="54"/>
        <v>25.990000000000002</v>
      </c>
      <c r="AD72" s="58">
        <f t="shared" si="55"/>
        <v>7</v>
      </c>
      <c r="AE72" s="62">
        <v>21</v>
      </c>
      <c r="AF72" s="61">
        <v>21</v>
      </c>
      <c r="AG72" s="62">
        <f t="shared" si="56"/>
        <v>100</v>
      </c>
      <c r="AH72" s="44">
        <f t="shared" si="57"/>
        <v>10</v>
      </c>
      <c r="AI72" s="64">
        <v>7</v>
      </c>
      <c r="AJ72" s="64">
        <v>4</v>
      </c>
      <c r="AK72" s="50">
        <f t="shared" si="38"/>
        <v>57.140000000000001</v>
      </c>
      <c r="AL72" s="58">
        <f t="shared" si="58"/>
        <v>6</v>
      </c>
      <c r="AM72" s="88">
        <v>39140189.93999999</v>
      </c>
      <c r="AN72" s="66">
        <v>1178</v>
      </c>
      <c r="AO72" s="88">
        <v>15321168.950000003</v>
      </c>
      <c r="AP72" s="66">
        <v>1100</v>
      </c>
      <c r="AQ72" s="66">
        <v>21</v>
      </c>
      <c r="AR72" s="68">
        <v>0.98999999999999999</v>
      </c>
      <c r="AS72" s="69">
        <f t="shared" si="39"/>
        <v>99</v>
      </c>
      <c r="AT72" s="58">
        <f t="shared" si="59"/>
        <v>10</v>
      </c>
      <c r="AU72" s="90">
        <v>18</v>
      </c>
      <c r="AV72" s="90">
        <v>18</v>
      </c>
      <c r="AW72" s="90">
        <f t="shared" si="40"/>
        <v>1</v>
      </c>
      <c r="AX72" s="58">
        <f t="shared" si="60"/>
        <v>10</v>
      </c>
      <c r="AY72" s="72">
        <v>22703</v>
      </c>
      <c r="AZ72" s="72">
        <v>23743</v>
      </c>
      <c r="BA72" s="73">
        <f t="shared" si="41"/>
        <v>95.600000000000009</v>
      </c>
      <c r="BB72" s="74">
        <f t="shared" si="61"/>
        <v>7</v>
      </c>
      <c r="BC72" s="102">
        <v>8</v>
      </c>
      <c r="BD72" s="102">
        <v>8</v>
      </c>
      <c r="BE72" s="76">
        <f t="shared" si="42"/>
        <v>100</v>
      </c>
      <c r="BF72" s="74">
        <f t="shared" si="62"/>
        <v>10</v>
      </c>
      <c r="BG72" s="75">
        <v>1</v>
      </c>
      <c r="BH72" s="102">
        <v>8</v>
      </c>
      <c r="BI72" s="77">
        <f t="shared" si="43"/>
        <v>12.5</v>
      </c>
      <c r="BJ72" s="44">
        <f t="shared" si="63"/>
        <v>3</v>
      </c>
      <c r="BK72" s="78">
        <f t="shared" si="64"/>
        <v>106</v>
      </c>
      <c r="BL72" s="1"/>
    </row>
    <row r="73"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S73" s="150"/>
      <c r="T73" s="150"/>
      <c r="W73" s="3"/>
      <c r="X73" s="3"/>
      <c r="AA73" s="3"/>
      <c r="AB73" s="3"/>
      <c r="BK73" s="151"/>
    </row>
    <row r="74">
      <c r="A74" s="152"/>
      <c r="BK74" s="151"/>
    </row>
  </sheetData>
  <sheetProtection autoFilter="1" deleteColumns="1" deleteRows="1" formatCells="0" formatColumns="0" formatRows="1" insertColumns="1" insertHyperlinks="1" insertRows="1" pivotTables="1" selectLockedCells="0" selectUnlockedCells="0" sheet="0" sort="1"/>
  <mergeCells count="19">
    <mergeCell ref="A1:BJ1"/>
    <mergeCell ref="A2:A3"/>
    <mergeCell ref="B2:B3"/>
    <mergeCell ref="C2:C3"/>
    <mergeCell ref="D2:G2"/>
    <mergeCell ref="H2:K2"/>
    <mergeCell ref="L2:O2"/>
    <mergeCell ref="P2:R2"/>
    <mergeCell ref="S2:V2"/>
    <mergeCell ref="W2:Z2"/>
    <mergeCell ref="AA2:AD2"/>
    <mergeCell ref="AE2:AH2"/>
    <mergeCell ref="AI2:AL2"/>
    <mergeCell ref="AM2:AT2"/>
    <mergeCell ref="AU2:AX2"/>
    <mergeCell ref="AY2:BB2"/>
    <mergeCell ref="BC2:BF2"/>
    <mergeCell ref="BG2:BJ2"/>
    <mergeCell ref="BK2:BK3"/>
  </mergeCells>
  <printOptions headings="0" gridLines="1"/>
  <pageMargins left="0.70866141732283472" right="0.70866141732283472" top="0.74803149606299213" bottom="0.74803149606299213" header="0.31496062992125984" footer="0.31496062992125984"/>
  <pageSetup paperSize="8" scale="22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0" zoomScale="100" workbookViewId="0">
      <selection activeCell="A1" activeCellId="0" sqref="A1"/>
    </sheetView>
  </sheetViews>
  <sheetFormatPr defaultRowHeight="14.25"/>
  <cols>
    <col customWidth="1" min="1" max="1" width="11.57421875"/>
    <col customWidth="1" min="2" max="2" width="32.140625"/>
    <col customWidth="1" min="3" max="3" width="19.00390625"/>
  </cols>
  <sheetData>
    <row r="5">
      <c r="A5" s="153" t="s">
        <v>133</v>
      </c>
      <c r="B5" s="154" t="s">
        <v>2</v>
      </c>
      <c r="C5" s="155" t="s">
        <v>134</v>
      </c>
    </row>
    <row r="6" ht="61.799999999999997" customHeight="1">
      <c r="A6" s="156"/>
      <c r="B6" s="154"/>
      <c r="C6" s="155"/>
    </row>
    <row r="7">
      <c r="A7" s="157">
        <v>1</v>
      </c>
      <c r="B7" s="158" t="s">
        <v>118</v>
      </c>
      <c r="C7" s="159">
        <v>126</v>
      </c>
    </row>
    <row r="8">
      <c r="A8" s="157">
        <v>2</v>
      </c>
      <c r="B8" s="158" t="s">
        <v>65</v>
      </c>
      <c r="C8" s="159">
        <v>122</v>
      </c>
    </row>
    <row r="9">
      <c r="A9" s="157">
        <v>2</v>
      </c>
      <c r="B9" s="158" t="s">
        <v>77</v>
      </c>
      <c r="C9" s="159">
        <v>122</v>
      </c>
    </row>
    <row r="10">
      <c r="A10" s="157">
        <v>3</v>
      </c>
      <c r="B10" s="158" t="s">
        <v>73</v>
      </c>
      <c r="C10" s="159">
        <v>117</v>
      </c>
    </row>
    <row r="11">
      <c r="A11" s="157">
        <v>4</v>
      </c>
      <c r="B11" s="158" t="s">
        <v>75</v>
      </c>
      <c r="C11" s="159">
        <v>116</v>
      </c>
    </row>
    <row r="12">
      <c r="A12" s="157">
        <v>5</v>
      </c>
      <c r="B12" s="158" t="s">
        <v>100</v>
      </c>
      <c r="C12" s="159">
        <v>115</v>
      </c>
    </row>
    <row r="13">
      <c r="A13" s="157">
        <v>6</v>
      </c>
      <c r="B13" s="158" t="s">
        <v>71</v>
      </c>
      <c r="C13" s="159">
        <v>114</v>
      </c>
    </row>
    <row r="14">
      <c r="A14" s="157">
        <v>6</v>
      </c>
      <c r="B14" s="158" t="s">
        <v>104</v>
      </c>
      <c r="C14" s="159">
        <v>114</v>
      </c>
    </row>
    <row r="15">
      <c r="A15" s="157">
        <v>7</v>
      </c>
      <c r="B15" s="158" t="s">
        <v>64</v>
      </c>
      <c r="C15" s="159">
        <v>113</v>
      </c>
    </row>
    <row r="16">
      <c r="A16" s="157">
        <v>7</v>
      </c>
      <c r="B16" s="158" t="s">
        <v>72</v>
      </c>
      <c r="C16" s="159">
        <v>113</v>
      </c>
    </row>
    <row r="17">
      <c r="A17" s="157">
        <v>7</v>
      </c>
      <c r="B17" s="158" t="s">
        <v>88</v>
      </c>
      <c r="C17" s="159">
        <v>113</v>
      </c>
    </row>
    <row r="18">
      <c r="A18" s="157">
        <v>8</v>
      </c>
      <c r="B18" s="158" t="s">
        <v>78</v>
      </c>
      <c r="C18" s="159">
        <v>112</v>
      </c>
    </row>
    <row r="19">
      <c r="A19" s="157">
        <v>8</v>
      </c>
      <c r="B19" s="158" t="s">
        <v>107</v>
      </c>
      <c r="C19" s="159">
        <v>112</v>
      </c>
    </row>
    <row r="20">
      <c r="A20" s="157">
        <v>8</v>
      </c>
      <c r="B20" s="160" t="s">
        <v>121</v>
      </c>
      <c r="C20" s="159">
        <v>112</v>
      </c>
    </row>
    <row r="21">
      <c r="A21" s="157">
        <v>9</v>
      </c>
      <c r="B21" s="158" t="s">
        <v>69</v>
      </c>
      <c r="C21" s="159">
        <v>111</v>
      </c>
    </row>
    <row r="22">
      <c r="A22" s="157">
        <v>9</v>
      </c>
      <c r="B22" s="158" t="s">
        <v>113</v>
      </c>
      <c r="C22" s="159">
        <v>111</v>
      </c>
    </row>
    <row r="23">
      <c r="A23" s="157">
        <v>10</v>
      </c>
      <c r="B23" s="158" t="s">
        <v>66</v>
      </c>
      <c r="C23" s="159">
        <v>110</v>
      </c>
    </row>
    <row r="24">
      <c r="A24" s="157">
        <v>11</v>
      </c>
      <c r="B24" s="158" t="s">
        <v>68</v>
      </c>
      <c r="C24" s="159">
        <v>109</v>
      </c>
    </row>
    <row r="25">
      <c r="A25" s="157">
        <v>11</v>
      </c>
      <c r="B25" s="158" t="s">
        <v>89</v>
      </c>
      <c r="C25" s="159">
        <v>109</v>
      </c>
    </row>
    <row r="26">
      <c r="A26" s="157">
        <v>11</v>
      </c>
      <c r="B26" s="158" t="s">
        <v>92</v>
      </c>
      <c r="C26" s="159">
        <v>109</v>
      </c>
    </row>
    <row r="27">
      <c r="A27" s="157">
        <v>11</v>
      </c>
      <c r="B27" s="158" t="s">
        <v>122</v>
      </c>
      <c r="C27" s="159">
        <v>109</v>
      </c>
    </row>
    <row r="28">
      <c r="A28" s="157">
        <v>12</v>
      </c>
      <c r="B28" s="158" t="s">
        <v>111</v>
      </c>
      <c r="C28" s="159">
        <v>107</v>
      </c>
    </row>
    <row r="29">
      <c r="A29" s="157">
        <v>13</v>
      </c>
      <c r="B29" s="158" t="s">
        <v>91</v>
      </c>
      <c r="C29" s="159">
        <v>106</v>
      </c>
    </row>
    <row r="30">
      <c r="A30" s="157">
        <v>13</v>
      </c>
      <c r="B30" s="158" t="s">
        <v>109</v>
      </c>
      <c r="C30" s="159">
        <v>106</v>
      </c>
    </row>
    <row r="31">
      <c r="A31" s="157">
        <v>13</v>
      </c>
      <c r="B31" s="158" t="s">
        <v>132</v>
      </c>
      <c r="C31" s="159">
        <v>106</v>
      </c>
    </row>
    <row r="32">
      <c r="A32" s="157">
        <v>14</v>
      </c>
      <c r="B32" s="158" t="s">
        <v>96</v>
      </c>
      <c r="C32" s="159">
        <v>105</v>
      </c>
    </row>
    <row r="33">
      <c r="A33" s="157">
        <v>14</v>
      </c>
      <c r="B33" s="160" t="s">
        <v>124</v>
      </c>
      <c r="C33" s="159">
        <v>105</v>
      </c>
    </row>
    <row r="34">
      <c r="A34" s="157">
        <v>15</v>
      </c>
      <c r="B34" s="158" t="s">
        <v>76</v>
      </c>
      <c r="C34" s="159">
        <v>104</v>
      </c>
    </row>
    <row r="35">
      <c r="A35" s="157">
        <v>15</v>
      </c>
      <c r="B35" s="158" t="s">
        <v>127</v>
      </c>
      <c r="C35" s="159">
        <v>104</v>
      </c>
    </row>
    <row r="36">
      <c r="A36" s="157">
        <v>16</v>
      </c>
      <c r="B36" s="158" t="s">
        <v>101</v>
      </c>
      <c r="C36" s="159">
        <v>102</v>
      </c>
    </row>
    <row r="37">
      <c r="A37" s="157">
        <v>17</v>
      </c>
      <c r="B37" s="158" t="s">
        <v>67</v>
      </c>
      <c r="C37" s="159">
        <v>101</v>
      </c>
    </row>
    <row r="38">
      <c r="A38" s="157">
        <v>17</v>
      </c>
      <c r="B38" s="158" t="s">
        <v>95</v>
      </c>
      <c r="C38" s="159">
        <v>101</v>
      </c>
    </row>
    <row r="39">
      <c r="A39" s="157">
        <v>17</v>
      </c>
      <c r="B39" s="158" t="s">
        <v>119</v>
      </c>
      <c r="C39" s="159">
        <v>101</v>
      </c>
    </row>
    <row r="40">
      <c r="A40" s="157">
        <v>18</v>
      </c>
      <c r="B40" s="158" t="s">
        <v>70</v>
      </c>
      <c r="C40" s="159">
        <v>100</v>
      </c>
    </row>
    <row r="41">
      <c r="A41" s="157">
        <v>18</v>
      </c>
      <c r="B41" s="158" t="s">
        <v>106</v>
      </c>
      <c r="C41" s="159">
        <v>100</v>
      </c>
    </row>
    <row r="42">
      <c r="A42" s="157">
        <v>18</v>
      </c>
      <c r="B42" s="158" t="s">
        <v>112</v>
      </c>
      <c r="C42" s="159">
        <v>100</v>
      </c>
    </row>
    <row r="43">
      <c r="A43" s="157">
        <v>18</v>
      </c>
      <c r="B43" s="158" t="s">
        <v>114</v>
      </c>
      <c r="C43" s="159">
        <v>100</v>
      </c>
    </row>
    <row r="44">
      <c r="A44" s="157">
        <v>19</v>
      </c>
      <c r="B44" s="158" t="s">
        <v>123</v>
      </c>
      <c r="C44" s="159">
        <v>99</v>
      </c>
    </row>
    <row r="45" ht="18.600000000000001" customHeight="1">
      <c r="A45" s="157">
        <v>20</v>
      </c>
      <c r="B45" s="158" t="s">
        <v>74</v>
      </c>
      <c r="C45" s="159">
        <v>97</v>
      </c>
    </row>
    <row r="46">
      <c r="A46" s="157">
        <v>20</v>
      </c>
      <c r="B46" s="158" t="s">
        <v>116</v>
      </c>
      <c r="C46" s="159">
        <v>97</v>
      </c>
    </row>
    <row r="47">
      <c r="A47" s="157">
        <v>20</v>
      </c>
      <c r="B47" s="158" t="s">
        <v>120</v>
      </c>
      <c r="C47" s="159">
        <v>97</v>
      </c>
    </row>
    <row r="48">
      <c r="A48" s="157">
        <v>21</v>
      </c>
      <c r="B48" s="161" t="s">
        <v>102</v>
      </c>
      <c r="C48" s="162">
        <v>95</v>
      </c>
    </row>
    <row r="49">
      <c r="A49" s="157">
        <v>22</v>
      </c>
      <c r="B49" s="160" t="s">
        <v>86</v>
      </c>
      <c r="C49" s="159">
        <v>94</v>
      </c>
    </row>
    <row r="50">
      <c r="A50" s="157">
        <v>22</v>
      </c>
      <c r="B50" s="158" t="s">
        <v>90</v>
      </c>
      <c r="C50" s="159">
        <v>94</v>
      </c>
    </row>
    <row r="51">
      <c r="A51" s="157">
        <v>22</v>
      </c>
      <c r="B51" s="158" t="s">
        <v>93</v>
      </c>
      <c r="C51" s="159">
        <v>94</v>
      </c>
    </row>
    <row r="52">
      <c r="A52" s="157">
        <v>22</v>
      </c>
      <c r="B52" s="158" t="s">
        <v>94</v>
      </c>
      <c r="C52" s="159">
        <v>94</v>
      </c>
    </row>
    <row r="53">
      <c r="A53" s="157">
        <v>23</v>
      </c>
      <c r="B53" s="158" t="s">
        <v>99</v>
      </c>
      <c r="C53" s="159">
        <v>93</v>
      </c>
    </row>
    <row r="54">
      <c r="A54" s="157">
        <v>24</v>
      </c>
      <c r="B54" s="160" t="s">
        <v>103</v>
      </c>
      <c r="C54" s="159">
        <v>92</v>
      </c>
    </row>
    <row r="55">
      <c r="A55" s="157">
        <v>25</v>
      </c>
      <c r="B55" s="158" t="s">
        <v>79</v>
      </c>
      <c r="C55" s="159">
        <v>91</v>
      </c>
    </row>
    <row r="56">
      <c r="A56" s="157">
        <v>25</v>
      </c>
      <c r="B56" s="163" t="s">
        <v>126</v>
      </c>
      <c r="C56" s="159">
        <v>91</v>
      </c>
    </row>
    <row r="57">
      <c r="A57" s="157">
        <v>25</v>
      </c>
      <c r="B57" s="158" t="s">
        <v>131</v>
      </c>
      <c r="C57" s="159">
        <v>91</v>
      </c>
    </row>
    <row r="58">
      <c r="A58" s="157">
        <v>26</v>
      </c>
      <c r="B58" s="158" t="s">
        <v>80</v>
      </c>
      <c r="C58" s="159">
        <v>89</v>
      </c>
    </row>
    <row r="59">
      <c r="A59" s="157">
        <v>26</v>
      </c>
      <c r="B59" s="158" t="s">
        <v>81</v>
      </c>
      <c r="C59" s="159">
        <v>89</v>
      </c>
    </row>
    <row r="60">
      <c r="A60" s="157">
        <v>26</v>
      </c>
      <c r="B60" s="158" t="s">
        <v>115</v>
      </c>
      <c r="C60" s="159">
        <v>89</v>
      </c>
    </row>
    <row r="61">
      <c r="A61" s="157">
        <v>27</v>
      </c>
      <c r="B61" s="158" t="s">
        <v>97</v>
      </c>
      <c r="C61" s="159">
        <v>87</v>
      </c>
    </row>
    <row r="62">
      <c r="A62" s="157">
        <v>27</v>
      </c>
      <c r="B62" s="158" t="s">
        <v>108</v>
      </c>
      <c r="C62" s="159">
        <v>87</v>
      </c>
    </row>
    <row r="63">
      <c r="A63" s="157">
        <v>27</v>
      </c>
      <c r="B63" s="158" t="s">
        <v>125</v>
      </c>
      <c r="C63" s="159">
        <v>87</v>
      </c>
    </row>
    <row r="64">
      <c r="A64" s="157">
        <v>28</v>
      </c>
      <c r="B64" s="158" t="s">
        <v>82</v>
      </c>
      <c r="C64" s="159">
        <v>86</v>
      </c>
    </row>
    <row r="65">
      <c r="A65" s="157">
        <v>29</v>
      </c>
      <c r="B65" s="160" t="s">
        <v>110</v>
      </c>
      <c r="C65" s="159">
        <v>82</v>
      </c>
    </row>
    <row r="66">
      <c r="A66" s="157">
        <v>30</v>
      </c>
      <c r="B66" s="158" t="s">
        <v>84</v>
      </c>
      <c r="C66" s="159">
        <v>81</v>
      </c>
    </row>
    <row r="67">
      <c r="A67" s="157">
        <v>30</v>
      </c>
      <c r="B67" s="160" t="s">
        <v>85</v>
      </c>
      <c r="C67" s="159">
        <v>81</v>
      </c>
    </row>
    <row r="68">
      <c r="A68" s="157">
        <v>30</v>
      </c>
      <c r="B68" s="158" t="s">
        <v>98</v>
      </c>
      <c r="C68" s="159">
        <v>81</v>
      </c>
    </row>
    <row r="69">
      <c r="A69" s="157">
        <v>31</v>
      </c>
      <c r="B69" s="158" t="s">
        <v>117</v>
      </c>
      <c r="C69" s="159">
        <v>79</v>
      </c>
    </row>
    <row r="70">
      <c r="A70" s="157">
        <v>31</v>
      </c>
      <c r="B70" s="158" t="s">
        <v>130</v>
      </c>
      <c r="C70" s="159">
        <v>79</v>
      </c>
    </row>
    <row r="71">
      <c r="A71" s="157">
        <v>32</v>
      </c>
      <c r="B71" s="158" t="s">
        <v>128</v>
      </c>
      <c r="C71" s="159">
        <v>76</v>
      </c>
    </row>
    <row r="72">
      <c r="A72" s="157">
        <v>33</v>
      </c>
      <c r="B72" s="160" t="s">
        <v>129</v>
      </c>
      <c r="C72" s="159">
        <v>74</v>
      </c>
    </row>
    <row r="73">
      <c r="A73" s="157">
        <v>34</v>
      </c>
      <c r="B73" s="158" t="s">
        <v>87</v>
      </c>
      <c r="C73" s="159">
        <v>70</v>
      </c>
    </row>
    <row r="74">
      <c r="A74" s="157">
        <v>35</v>
      </c>
      <c r="B74" s="164" t="s">
        <v>105</v>
      </c>
      <c r="C74" s="159">
        <v>68</v>
      </c>
    </row>
    <row r="75">
      <c r="A75" s="157">
        <v>36</v>
      </c>
      <c r="B75" s="158" t="s">
        <v>83</v>
      </c>
      <c r="C75" s="159">
        <v>67</v>
      </c>
    </row>
  </sheetData>
  <autoFilter ref="A5:C75">
    <sortState ref="A7:C75" caseSensitive="0" columnSort="0">
      <sortCondition sortBy="value" descending="1" ref="C7:C75"/>
    </sortState>
  </autoFilter>
  <mergeCells count="3">
    <mergeCell ref="A5:A6"/>
    <mergeCell ref="B5:B6"/>
    <mergeCell ref="C5:C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2" max="2" width="13.28125"/>
    <col customWidth="1" min="3" max="3" width="21.00390625"/>
    <col customWidth="1" min="4" max="4" width="22.421875"/>
  </cols>
  <sheetData>
    <row r="4" ht="45">
      <c r="B4" s="165" t="s">
        <v>133</v>
      </c>
      <c r="C4" s="165" t="s">
        <v>135</v>
      </c>
      <c r="D4" s="165" t="s">
        <v>134</v>
      </c>
    </row>
    <row r="5" ht="15">
      <c r="B5" s="166">
        <v>1</v>
      </c>
      <c r="C5" s="167" t="s">
        <v>65</v>
      </c>
      <c r="D5" s="168">
        <v>122</v>
      </c>
    </row>
    <row r="6" ht="15">
      <c r="B6" s="166">
        <v>2</v>
      </c>
      <c r="C6" s="167" t="s">
        <v>71</v>
      </c>
      <c r="D6" s="168">
        <v>114</v>
      </c>
    </row>
    <row r="7" ht="15">
      <c r="B7" s="166">
        <v>3</v>
      </c>
      <c r="C7" s="167" t="s">
        <v>72</v>
      </c>
      <c r="D7" s="168">
        <v>113</v>
      </c>
    </row>
    <row r="8" ht="15">
      <c r="B8" s="166">
        <v>3</v>
      </c>
      <c r="C8" s="167" t="s">
        <v>64</v>
      </c>
      <c r="D8" s="168">
        <v>113</v>
      </c>
    </row>
    <row r="9" ht="15">
      <c r="B9" s="166">
        <v>4</v>
      </c>
      <c r="C9" s="167" t="s">
        <v>69</v>
      </c>
      <c r="D9" s="168">
        <v>111</v>
      </c>
    </row>
    <row r="10" ht="15">
      <c r="B10" s="166">
        <v>5</v>
      </c>
      <c r="C10" s="167" t="s">
        <v>66</v>
      </c>
      <c r="D10" s="168">
        <v>110</v>
      </c>
    </row>
    <row r="11" ht="15">
      <c r="B11" s="166">
        <v>6</v>
      </c>
      <c r="C11" s="167" t="s">
        <v>68</v>
      </c>
      <c r="D11" s="168">
        <v>109</v>
      </c>
    </row>
    <row r="12" ht="15">
      <c r="B12" s="166">
        <v>7</v>
      </c>
      <c r="C12" s="167" t="s">
        <v>67</v>
      </c>
      <c r="D12" s="168">
        <v>101</v>
      </c>
    </row>
    <row r="13" ht="15">
      <c r="B13" s="166">
        <v>8</v>
      </c>
      <c r="C13" s="167" t="s">
        <v>70</v>
      </c>
      <c r="D13" s="168">
        <v>100</v>
      </c>
    </row>
    <row r="14"/>
    <row r="17"/>
    <row r="18"/>
    <row r="19"/>
    <row r="20"/>
    <row r="21"/>
    <row r="22"/>
    <row r="23"/>
    <row r="24"/>
    <row r="25"/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22" zoomScale="100" workbookViewId="0">
      <selection activeCell="A1" activeCellId="0" sqref="A1"/>
    </sheetView>
  </sheetViews>
  <sheetFormatPr defaultRowHeight="14.25"/>
  <cols>
    <col customWidth="1" min="2" max="2" width="16.00390625"/>
    <col customWidth="1" min="3" max="3" width="34.57421875"/>
    <col customWidth="1" min="4" max="4" width="23.421875"/>
  </cols>
  <sheetData>
    <row r="5">
      <c r="B5" s="169" t="s">
        <v>133</v>
      </c>
      <c r="C5" s="170" t="s">
        <v>2</v>
      </c>
      <c r="D5" s="171" t="s">
        <v>134</v>
      </c>
    </row>
    <row r="6" ht="45" customHeight="1">
      <c r="B6" s="172"/>
      <c r="C6" s="170"/>
      <c r="D6" s="165"/>
    </row>
    <row r="7" ht="15">
      <c r="B7" s="173">
        <v>1</v>
      </c>
      <c r="C7" s="174" t="s">
        <v>118</v>
      </c>
      <c r="D7" s="159">
        <v>126</v>
      </c>
    </row>
    <row r="8" ht="15">
      <c r="B8" s="173">
        <v>2</v>
      </c>
      <c r="C8" s="174" t="s">
        <v>77</v>
      </c>
      <c r="D8" s="159">
        <v>122</v>
      </c>
    </row>
    <row r="9" ht="15">
      <c r="B9" s="173">
        <v>3</v>
      </c>
      <c r="C9" s="174" t="s">
        <v>73</v>
      </c>
      <c r="D9" s="159">
        <v>117</v>
      </c>
    </row>
    <row r="10" ht="15">
      <c r="B10" s="173">
        <v>4</v>
      </c>
      <c r="C10" s="174" t="s">
        <v>75</v>
      </c>
      <c r="D10" s="159">
        <v>116</v>
      </c>
    </row>
    <row r="11" ht="15">
      <c r="B11" s="173">
        <v>5</v>
      </c>
      <c r="C11" s="174" t="s">
        <v>100</v>
      </c>
      <c r="D11" s="159">
        <v>115</v>
      </c>
    </row>
    <row r="12" ht="15">
      <c r="B12" s="173">
        <v>6</v>
      </c>
      <c r="C12" s="174" t="s">
        <v>104</v>
      </c>
      <c r="D12" s="159">
        <v>114</v>
      </c>
    </row>
    <row r="13" ht="15">
      <c r="B13" s="173">
        <v>7</v>
      </c>
      <c r="C13" s="174" t="s">
        <v>88</v>
      </c>
      <c r="D13" s="159">
        <v>113</v>
      </c>
    </row>
    <row r="14" ht="15">
      <c r="B14" s="173">
        <v>8</v>
      </c>
      <c r="C14" s="174" t="s">
        <v>78</v>
      </c>
      <c r="D14" s="159">
        <v>112</v>
      </c>
    </row>
    <row r="15" ht="15">
      <c r="B15" s="173">
        <v>8</v>
      </c>
      <c r="C15" s="174" t="s">
        <v>107</v>
      </c>
      <c r="D15" s="159">
        <v>112</v>
      </c>
    </row>
    <row r="16" ht="15">
      <c r="B16" s="173">
        <v>8</v>
      </c>
      <c r="C16" s="175" t="s">
        <v>121</v>
      </c>
      <c r="D16" s="159">
        <v>112</v>
      </c>
    </row>
    <row r="17" ht="15">
      <c r="B17" s="173">
        <v>9</v>
      </c>
      <c r="C17" s="174" t="s">
        <v>113</v>
      </c>
      <c r="D17" s="159">
        <v>111</v>
      </c>
    </row>
    <row r="18" ht="15">
      <c r="B18" s="173">
        <v>10</v>
      </c>
      <c r="C18" s="174" t="s">
        <v>89</v>
      </c>
      <c r="D18" s="159">
        <v>109</v>
      </c>
    </row>
    <row r="19" ht="15">
      <c r="B19" s="173">
        <v>10</v>
      </c>
      <c r="C19" s="174" t="s">
        <v>92</v>
      </c>
      <c r="D19" s="159">
        <v>109</v>
      </c>
    </row>
    <row r="20" ht="15">
      <c r="B20" s="173">
        <v>10</v>
      </c>
      <c r="C20" s="174" t="s">
        <v>122</v>
      </c>
      <c r="D20" s="159">
        <v>109</v>
      </c>
    </row>
    <row r="21" ht="15">
      <c r="B21" s="173">
        <v>11</v>
      </c>
      <c r="C21" s="174" t="s">
        <v>111</v>
      </c>
      <c r="D21" s="159">
        <v>107</v>
      </c>
    </row>
    <row r="22" ht="15">
      <c r="B22" s="173">
        <v>12</v>
      </c>
      <c r="C22" s="174" t="s">
        <v>91</v>
      </c>
      <c r="D22" s="159">
        <v>106</v>
      </c>
    </row>
    <row r="23" ht="15">
      <c r="B23" s="173">
        <v>12</v>
      </c>
      <c r="C23" s="174" t="s">
        <v>109</v>
      </c>
      <c r="D23" s="159">
        <v>106</v>
      </c>
    </row>
    <row r="24" ht="15">
      <c r="B24" s="173">
        <v>12</v>
      </c>
      <c r="C24" s="174" t="s">
        <v>132</v>
      </c>
      <c r="D24" s="159">
        <v>106</v>
      </c>
    </row>
    <row r="25" ht="15">
      <c r="B25" s="173">
        <v>13</v>
      </c>
      <c r="C25" s="174" t="s">
        <v>96</v>
      </c>
      <c r="D25" s="159">
        <v>105</v>
      </c>
    </row>
    <row r="26" ht="15">
      <c r="B26" s="173">
        <v>13</v>
      </c>
      <c r="C26" s="175" t="s">
        <v>124</v>
      </c>
      <c r="D26" s="159">
        <v>105</v>
      </c>
    </row>
    <row r="27" ht="15">
      <c r="B27" s="173">
        <v>14</v>
      </c>
      <c r="C27" s="174" t="s">
        <v>76</v>
      </c>
      <c r="D27" s="159">
        <v>104</v>
      </c>
    </row>
    <row r="28" ht="15">
      <c r="B28" s="173">
        <v>14</v>
      </c>
      <c r="C28" s="174" t="s">
        <v>127</v>
      </c>
      <c r="D28" s="159">
        <v>104</v>
      </c>
    </row>
    <row r="29" ht="15">
      <c r="B29" s="173">
        <v>15</v>
      </c>
      <c r="C29" s="174" t="s">
        <v>101</v>
      </c>
      <c r="D29" s="159">
        <v>102</v>
      </c>
    </row>
    <row r="30" ht="15">
      <c r="B30" s="173">
        <v>16</v>
      </c>
      <c r="C30" s="174" t="s">
        <v>95</v>
      </c>
      <c r="D30" s="159">
        <v>101</v>
      </c>
    </row>
    <row r="31" ht="15">
      <c r="B31" s="173">
        <v>16</v>
      </c>
      <c r="C31" s="176" t="s">
        <v>119</v>
      </c>
      <c r="D31" s="159">
        <v>101</v>
      </c>
    </row>
    <row r="32" ht="15">
      <c r="B32" s="173">
        <v>17</v>
      </c>
      <c r="C32" s="174" t="s">
        <v>106</v>
      </c>
      <c r="D32" s="159">
        <v>100</v>
      </c>
    </row>
    <row r="33" ht="15">
      <c r="B33" s="173">
        <v>17</v>
      </c>
      <c r="C33" s="174" t="s">
        <v>112</v>
      </c>
      <c r="D33" s="159">
        <v>100</v>
      </c>
    </row>
    <row r="34" ht="15">
      <c r="B34" s="173">
        <v>17</v>
      </c>
      <c r="C34" s="174" t="s">
        <v>114</v>
      </c>
      <c r="D34" s="159">
        <v>100</v>
      </c>
    </row>
    <row r="35" ht="15">
      <c r="B35" s="173">
        <v>18</v>
      </c>
      <c r="C35" s="174" t="s">
        <v>123</v>
      </c>
      <c r="D35" s="159">
        <v>99</v>
      </c>
    </row>
    <row r="36" ht="15">
      <c r="B36" s="173">
        <v>19</v>
      </c>
      <c r="C36" s="174" t="s">
        <v>74</v>
      </c>
      <c r="D36" s="159">
        <v>97</v>
      </c>
    </row>
    <row r="37" ht="15">
      <c r="B37" s="173">
        <v>19</v>
      </c>
      <c r="C37" s="174" t="s">
        <v>116</v>
      </c>
      <c r="D37" s="159">
        <v>97</v>
      </c>
    </row>
    <row r="38" ht="15">
      <c r="B38" s="173">
        <v>19</v>
      </c>
      <c r="C38" s="174" t="s">
        <v>120</v>
      </c>
      <c r="D38" s="159">
        <v>97</v>
      </c>
    </row>
    <row r="39" ht="15">
      <c r="B39" s="173">
        <v>20</v>
      </c>
      <c r="C39" s="177" t="s">
        <v>102</v>
      </c>
      <c r="D39" s="162">
        <v>95</v>
      </c>
    </row>
    <row r="40" ht="15">
      <c r="B40" s="173">
        <v>21</v>
      </c>
      <c r="C40" s="175" t="s">
        <v>86</v>
      </c>
      <c r="D40" s="159">
        <v>94</v>
      </c>
    </row>
    <row r="41" ht="15">
      <c r="B41" s="173">
        <v>21</v>
      </c>
      <c r="C41" s="174" t="s">
        <v>90</v>
      </c>
      <c r="D41" s="159">
        <v>94</v>
      </c>
    </row>
    <row r="42" ht="15">
      <c r="B42" s="173">
        <v>21</v>
      </c>
      <c r="C42" s="174" t="s">
        <v>93</v>
      </c>
      <c r="D42" s="159">
        <v>94</v>
      </c>
    </row>
    <row r="43" ht="15">
      <c r="B43" s="173">
        <v>21</v>
      </c>
      <c r="C43" s="174" t="s">
        <v>94</v>
      </c>
      <c r="D43" s="159">
        <v>94</v>
      </c>
    </row>
    <row r="44" ht="15">
      <c r="B44" s="173">
        <v>22</v>
      </c>
      <c r="C44" s="174" t="s">
        <v>99</v>
      </c>
      <c r="D44" s="159">
        <v>93</v>
      </c>
    </row>
    <row r="45" ht="15">
      <c r="B45" s="173">
        <v>23</v>
      </c>
      <c r="C45" s="175" t="s">
        <v>103</v>
      </c>
      <c r="D45" s="159">
        <v>92</v>
      </c>
    </row>
    <row r="46" ht="15">
      <c r="B46" s="173">
        <v>24</v>
      </c>
      <c r="C46" s="174" t="s">
        <v>79</v>
      </c>
      <c r="D46" s="159">
        <v>91</v>
      </c>
    </row>
    <row r="47" ht="15">
      <c r="B47" s="173">
        <v>24</v>
      </c>
      <c r="C47" s="178" t="s">
        <v>126</v>
      </c>
      <c r="D47" s="159">
        <v>91</v>
      </c>
    </row>
    <row r="48" ht="15">
      <c r="B48" s="173">
        <v>24</v>
      </c>
      <c r="C48" s="174" t="s">
        <v>131</v>
      </c>
      <c r="D48" s="159">
        <v>91</v>
      </c>
    </row>
    <row r="49" ht="15">
      <c r="B49" s="173">
        <v>25</v>
      </c>
      <c r="C49" s="174" t="s">
        <v>80</v>
      </c>
      <c r="D49" s="159">
        <v>89</v>
      </c>
    </row>
    <row r="50" ht="15">
      <c r="B50" s="173">
        <v>25</v>
      </c>
      <c r="C50" s="174" t="s">
        <v>81</v>
      </c>
      <c r="D50" s="159">
        <v>89</v>
      </c>
    </row>
    <row r="51" ht="15">
      <c r="B51" s="173">
        <v>25</v>
      </c>
      <c r="C51" s="174" t="s">
        <v>115</v>
      </c>
      <c r="D51" s="159">
        <v>89</v>
      </c>
    </row>
    <row r="52" ht="15">
      <c r="B52" s="173">
        <v>26</v>
      </c>
      <c r="C52" s="174" t="s">
        <v>97</v>
      </c>
      <c r="D52" s="159">
        <v>87</v>
      </c>
    </row>
    <row r="53" ht="15">
      <c r="B53" s="173">
        <v>26</v>
      </c>
      <c r="C53" s="174" t="s">
        <v>108</v>
      </c>
      <c r="D53" s="159">
        <v>87</v>
      </c>
    </row>
    <row r="54" ht="15">
      <c r="B54" s="173">
        <v>26</v>
      </c>
      <c r="C54" s="174" t="s">
        <v>125</v>
      </c>
      <c r="D54" s="159">
        <v>87</v>
      </c>
    </row>
    <row r="55" ht="15">
      <c r="B55" s="173">
        <v>27</v>
      </c>
      <c r="C55" s="174" t="s">
        <v>82</v>
      </c>
      <c r="D55" s="159">
        <v>86</v>
      </c>
    </row>
    <row r="56">
      <c r="B56" s="173">
        <v>28</v>
      </c>
      <c r="C56" s="175" t="s">
        <v>110</v>
      </c>
      <c r="D56" s="159">
        <v>82</v>
      </c>
    </row>
    <row r="57">
      <c r="B57" s="173">
        <v>29</v>
      </c>
      <c r="C57" s="174" t="s">
        <v>84</v>
      </c>
      <c r="D57" s="159">
        <v>81</v>
      </c>
    </row>
    <row r="58" ht="14.25">
      <c r="B58" s="173">
        <v>29</v>
      </c>
      <c r="C58" s="175" t="s">
        <v>85</v>
      </c>
      <c r="D58" s="159">
        <v>81</v>
      </c>
    </row>
    <row r="59" ht="14.25">
      <c r="B59" s="173">
        <v>29</v>
      </c>
      <c r="C59" s="174" t="s">
        <v>98</v>
      </c>
      <c r="D59" s="159">
        <v>81</v>
      </c>
    </row>
    <row r="60" ht="14.25">
      <c r="B60" s="173">
        <v>30</v>
      </c>
      <c r="C60" s="174" t="s">
        <v>117</v>
      </c>
      <c r="D60" s="159">
        <v>79</v>
      </c>
    </row>
    <row r="61" ht="14.25">
      <c r="B61" s="173">
        <v>30</v>
      </c>
      <c r="C61" s="174" t="s">
        <v>130</v>
      </c>
      <c r="D61" s="159">
        <v>79</v>
      </c>
    </row>
    <row r="62" ht="14.25">
      <c r="B62" s="173">
        <v>31</v>
      </c>
      <c r="C62" s="174" t="s">
        <v>128</v>
      </c>
      <c r="D62" s="159">
        <v>76</v>
      </c>
    </row>
    <row r="63" ht="14.25">
      <c r="B63" s="173">
        <v>32</v>
      </c>
      <c r="C63" s="175" t="s">
        <v>129</v>
      </c>
      <c r="D63" s="159">
        <v>74</v>
      </c>
    </row>
    <row r="64" ht="14.25">
      <c r="B64" s="173">
        <v>33</v>
      </c>
      <c r="C64" s="174" t="s">
        <v>87</v>
      </c>
      <c r="D64" s="159">
        <v>70</v>
      </c>
    </row>
    <row r="65" ht="14.25">
      <c r="B65" s="173">
        <v>34</v>
      </c>
      <c r="C65" s="176" t="s">
        <v>105</v>
      </c>
      <c r="D65" s="159">
        <v>68</v>
      </c>
    </row>
    <row r="66" ht="14.25">
      <c r="B66" s="173">
        <v>35</v>
      </c>
      <c r="C66" s="174" t="s">
        <v>83</v>
      </c>
      <c r="D66" s="159">
        <v>67</v>
      </c>
    </row>
    <row r="67" ht="14.25"/>
    <row r="68" ht="14.25"/>
    <row r="69" ht="14.25"/>
    <row r="70" ht="14.25"/>
    <row r="71" ht="14.25"/>
    <row r="72" ht="14.25"/>
    <row r="73" ht="14.25"/>
    <row r="74" ht="14.25"/>
    <row r="75" ht="14.25"/>
  </sheetData>
  <mergeCells count="3">
    <mergeCell ref="B5:B6"/>
    <mergeCell ref="C5:C6"/>
    <mergeCell ref="D5:D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90" workbookViewId="0">
      <pane xSplit="3" ySplit="2" topLeftCell="D3" activePane="bottomRight" state="frozen"/>
      <selection activeCell="D3" activeCellId="0" sqref="D3"/>
    </sheetView>
  </sheetViews>
  <sheetFormatPr defaultRowHeight="14.25"/>
  <cols>
    <col customWidth="1" min="1" max="1" width="5"/>
    <col customWidth="1" min="2" max="2" width="30.42578125"/>
    <col customWidth="1" min="3" max="3" width="11"/>
    <col customWidth="1" min="4" max="4" style="179" width="14.5703125"/>
    <col customWidth="1" min="5" max="5" style="179" width="12.28515625"/>
    <col customWidth="1" min="6" max="6" width="16.140625"/>
  </cols>
  <sheetData>
    <row r="1" s="180" customFormat="1" ht="32.25" customHeight="1">
      <c r="A1" s="181" t="s">
        <v>1</v>
      </c>
      <c r="B1" s="181" t="s">
        <v>136</v>
      </c>
      <c r="C1" s="181" t="s">
        <v>137</v>
      </c>
      <c r="D1" s="182" t="s">
        <v>138</v>
      </c>
      <c r="E1" s="182"/>
      <c r="F1" s="182"/>
    </row>
    <row r="2" s="180" customFormat="1" ht="71.25">
      <c r="A2" s="181"/>
      <c r="B2" s="181"/>
      <c r="C2" s="181"/>
      <c r="D2" s="181" t="s">
        <v>139</v>
      </c>
      <c r="E2" s="181" t="s">
        <v>140</v>
      </c>
      <c r="F2" s="181" t="s">
        <v>141</v>
      </c>
    </row>
    <row r="3" s="183" customFormat="1" ht="15" customHeight="1">
      <c r="A3" s="184">
        <v>1</v>
      </c>
      <c r="B3" s="185" t="s">
        <v>64</v>
      </c>
      <c r="C3" s="186">
        <v>28918</v>
      </c>
      <c r="D3" s="187">
        <v>11</v>
      </c>
      <c r="E3" s="188">
        <f>(C3+C13)/(D3+D13)</f>
        <v>2368.3888888888887</v>
      </c>
      <c r="F3" s="187">
        <v>20220</v>
      </c>
    </row>
    <row r="4" s="183" customFormat="1">
      <c r="A4" s="189">
        <v>2</v>
      </c>
      <c r="B4" s="190" t="s">
        <v>65</v>
      </c>
      <c r="C4" s="191">
        <v>697606</v>
      </c>
      <c r="D4" s="187">
        <v>119</v>
      </c>
      <c r="E4" s="192">
        <f t="shared" ref="E4:E5" si="65">C4/D4</f>
        <v>5862.2352941176468</v>
      </c>
      <c r="F4" s="187">
        <v>306319</v>
      </c>
    </row>
    <row r="5" s="183" customFormat="1">
      <c r="A5" s="189">
        <v>3</v>
      </c>
      <c r="B5" s="190" t="s">
        <v>66</v>
      </c>
      <c r="C5" s="191">
        <v>15197</v>
      </c>
      <c r="D5" s="187">
        <v>7</v>
      </c>
      <c r="E5" s="192">
        <f t="shared" si="65"/>
        <v>2171</v>
      </c>
      <c r="F5" s="187">
        <v>10103</v>
      </c>
    </row>
    <row r="6" s="183" customFormat="1">
      <c r="A6" s="189">
        <v>4</v>
      </c>
      <c r="B6" s="190" t="s">
        <v>67</v>
      </c>
      <c r="C6" s="191">
        <v>209384</v>
      </c>
      <c r="D6" s="187">
        <v>19</v>
      </c>
      <c r="E6" s="192">
        <f>(C6+C16)/(D6+D16)</f>
        <v>5859.0243902439024</v>
      </c>
      <c r="F6" s="187">
        <v>865</v>
      </c>
    </row>
    <row r="7" s="183" customFormat="1">
      <c r="A7" s="189">
        <v>5</v>
      </c>
      <c r="B7" s="190" t="s">
        <v>68</v>
      </c>
      <c r="C7" s="191">
        <v>45829</v>
      </c>
      <c r="D7" s="187">
        <v>11</v>
      </c>
      <c r="E7" s="192">
        <f>(C7+C25)/(D7+D25)</f>
        <v>2975.0476190476193</v>
      </c>
      <c r="F7" s="187">
        <v>28997</v>
      </c>
    </row>
    <row r="8" s="183" customFormat="1">
      <c r="A8" s="189">
        <v>6</v>
      </c>
      <c r="B8" s="190" t="s">
        <v>69</v>
      </c>
      <c r="C8" s="191">
        <v>74482</v>
      </c>
      <c r="D8" s="187">
        <v>12</v>
      </c>
      <c r="E8" s="192">
        <f>(C8+C45)/(D8+D45)</f>
        <v>6157.0952380952385</v>
      </c>
      <c r="F8" s="187">
        <v>50664</v>
      </c>
    </row>
    <row r="9" s="183" customFormat="1">
      <c r="A9" s="189">
        <v>7</v>
      </c>
      <c r="B9" s="190" t="s">
        <v>70</v>
      </c>
      <c r="C9" s="191">
        <v>141465</v>
      </c>
      <c r="D9" s="187">
        <v>21</v>
      </c>
      <c r="E9" s="192">
        <f>(C9+C51)/(D9+D51)</f>
        <v>5846.1428571428569</v>
      </c>
      <c r="F9" s="187">
        <v>66233</v>
      </c>
    </row>
    <row r="10" s="183" customFormat="1">
      <c r="A10" s="189">
        <v>8</v>
      </c>
      <c r="B10" s="190" t="s">
        <v>142</v>
      </c>
      <c r="C10" s="191">
        <v>39045</v>
      </c>
      <c r="D10" s="187">
        <v>10</v>
      </c>
      <c r="E10" s="192">
        <f t="shared" ref="E10:E12" si="66">C10/D10</f>
        <v>3904.5</v>
      </c>
      <c r="F10" s="187">
        <v>18506</v>
      </c>
    </row>
    <row r="11" s="183" customFormat="1">
      <c r="A11" s="189">
        <v>9</v>
      </c>
      <c r="B11" s="190" t="s">
        <v>72</v>
      </c>
      <c r="C11" s="191">
        <v>18089</v>
      </c>
      <c r="D11" s="187">
        <v>5</v>
      </c>
      <c r="E11" s="192">
        <f t="shared" si="66"/>
        <v>3617.8000000000002</v>
      </c>
      <c r="F11" s="187">
        <v>7827</v>
      </c>
    </row>
    <row r="12" s="183" customFormat="1">
      <c r="A12" s="189">
        <v>10</v>
      </c>
      <c r="B12" s="190" t="s">
        <v>73</v>
      </c>
      <c r="C12" s="191">
        <v>12109</v>
      </c>
      <c r="D12" s="187">
        <v>4</v>
      </c>
      <c r="E12" s="192">
        <f t="shared" si="66"/>
        <v>3027.25</v>
      </c>
      <c r="F12" s="187">
        <v>3395</v>
      </c>
    </row>
    <row r="13" s="183" customFormat="1">
      <c r="A13" s="189">
        <v>11</v>
      </c>
      <c r="B13" s="190" t="s">
        <v>74</v>
      </c>
      <c r="C13" s="191">
        <v>13713</v>
      </c>
      <c r="D13" s="187">
        <v>7</v>
      </c>
      <c r="E13" s="192">
        <f>E3</f>
        <v>2368.3888888888887</v>
      </c>
      <c r="F13" s="187">
        <v>13</v>
      </c>
    </row>
    <row r="14" s="183" customFormat="1">
      <c r="A14" s="189">
        <v>12</v>
      </c>
      <c r="B14" s="190" t="s">
        <v>75</v>
      </c>
      <c r="C14" s="191">
        <v>25928</v>
      </c>
      <c r="D14" s="187">
        <v>13</v>
      </c>
      <c r="E14" s="192">
        <f t="shared" ref="E14:E15" si="67">C14/D14</f>
        <v>1994.4615384615386</v>
      </c>
      <c r="F14" s="187">
        <v>8886</v>
      </c>
    </row>
    <row r="15" s="183" customFormat="1">
      <c r="A15" s="189">
        <v>13</v>
      </c>
      <c r="B15" s="190" t="s">
        <v>76</v>
      </c>
      <c r="C15" s="191">
        <v>8823</v>
      </c>
      <c r="D15" s="187">
        <v>3</v>
      </c>
      <c r="E15" s="192">
        <f t="shared" si="67"/>
        <v>2941</v>
      </c>
      <c r="F15" s="187">
        <v>4319</v>
      </c>
    </row>
    <row r="16" s="183" customFormat="1">
      <c r="A16" s="189">
        <v>14</v>
      </c>
      <c r="B16" s="190" t="s">
        <v>77</v>
      </c>
      <c r="C16" s="191">
        <v>30836</v>
      </c>
      <c r="D16" s="187">
        <v>22</v>
      </c>
      <c r="E16" s="192">
        <f>E6</f>
        <v>5859.0243902439024</v>
      </c>
      <c r="F16" s="187">
        <v>99656</v>
      </c>
    </row>
    <row r="17" s="183" customFormat="1">
      <c r="A17" s="189">
        <v>15</v>
      </c>
      <c r="B17" s="190" t="s">
        <v>78</v>
      </c>
      <c r="C17" s="191">
        <v>27733</v>
      </c>
      <c r="D17" s="187">
        <v>9</v>
      </c>
      <c r="E17" s="192">
        <f t="shared" ref="E17:E24" si="68">C17/D17</f>
        <v>3081.4444444444443</v>
      </c>
      <c r="F17" s="187">
        <v>15063</v>
      </c>
    </row>
    <row r="18" s="183" customFormat="1">
      <c r="A18" s="189">
        <v>16</v>
      </c>
      <c r="B18" s="190" t="s">
        <v>79</v>
      </c>
      <c r="C18" s="191">
        <v>9840</v>
      </c>
      <c r="D18" s="187">
        <v>6</v>
      </c>
      <c r="E18" s="192">
        <f t="shared" si="68"/>
        <v>1640</v>
      </c>
      <c r="F18" s="187">
        <v>4340</v>
      </c>
    </row>
    <row r="19" s="183" customFormat="1">
      <c r="A19" s="189">
        <v>17</v>
      </c>
      <c r="B19" s="190" t="s">
        <v>80</v>
      </c>
      <c r="C19" s="191">
        <v>8529</v>
      </c>
      <c r="D19" s="187">
        <v>8</v>
      </c>
      <c r="E19" s="192">
        <f t="shared" si="68"/>
        <v>1066.125</v>
      </c>
      <c r="F19" s="187">
        <v>3383</v>
      </c>
    </row>
    <row r="20" s="183" customFormat="1">
      <c r="A20" s="189">
        <v>18</v>
      </c>
      <c r="B20" s="190" t="s">
        <v>81</v>
      </c>
      <c r="C20" s="191">
        <v>16814</v>
      </c>
      <c r="D20" s="187">
        <v>10</v>
      </c>
      <c r="E20" s="192">
        <f t="shared" si="68"/>
        <v>1681.4000000000001</v>
      </c>
      <c r="F20" s="187">
        <v>8920</v>
      </c>
    </row>
    <row r="21" s="183" customFormat="1">
      <c r="A21" s="189">
        <v>19</v>
      </c>
      <c r="B21" s="190" t="s">
        <v>82</v>
      </c>
      <c r="C21" s="191">
        <v>12606</v>
      </c>
      <c r="D21" s="187">
        <v>6</v>
      </c>
      <c r="E21" s="192">
        <f t="shared" si="68"/>
        <v>2101</v>
      </c>
      <c r="F21" s="187">
        <v>7302</v>
      </c>
    </row>
    <row r="22" s="183" customFormat="1">
      <c r="A22" s="189">
        <v>20</v>
      </c>
      <c r="B22" s="190" t="s">
        <v>83</v>
      </c>
      <c r="C22" s="191">
        <v>5925</v>
      </c>
      <c r="D22" s="187">
        <v>4</v>
      </c>
      <c r="E22" s="192">
        <f t="shared" si="68"/>
        <v>1481.25</v>
      </c>
      <c r="F22" s="187">
        <v>2634</v>
      </c>
    </row>
    <row r="23" s="183" customFormat="1">
      <c r="A23" s="189">
        <v>21</v>
      </c>
      <c r="B23" s="190" t="s">
        <v>84</v>
      </c>
      <c r="C23" s="191">
        <v>17301</v>
      </c>
      <c r="D23" s="187">
        <v>8</v>
      </c>
      <c r="E23" s="192">
        <f t="shared" si="68"/>
        <v>2162.625</v>
      </c>
      <c r="F23" s="187">
        <v>10406</v>
      </c>
    </row>
    <row r="24" s="183" customFormat="1">
      <c r="A24" s="189">
        <v>22</v>
      </c>
      <c r="B24" s="190" t="s">
        <v>143</v>
      </c>
      <c r="C24" s="191">
        <v>13635</v>
      </c>
      <c r="D24" s="187">
        <v>12</v>
      </c>
      <c r="E24" s="192">
        <f t="shared" si="68"/>
        <v>1136.25</v>
      </c>
      <c r="F24" s="187">
        <v>5357</v>
      </c>
    </row>
    <row r="25" s="183" customFormat="1">
      <c r="A25" s="189">
        <v>23</v>
      </c>
      <c r="B25" s="190" t="s">
        <v>86</v>
      </c>
      <c r="C25" s="191">
        <v>16647</v>
      </c>
      <c r="D25" s="187">
        <v>10</v>
      </c>
      <c r="E25" s="192">
        <f>E7</f>
        <v>2975.0476190476193</v>
      </c>
      <c r="F25" s="187">
        <v>684</v>
      </c>
    </row>
    <row r="26" s="183" customFormat="1">
      <c r="A26" s="189">
        <v>24</v>
      </c>
      <c r="B26" s="190" t="s">
        <v>144</v>
      </c>
      <c r="C26" s="191">
        <v>18624</v>
      </c>
      <c r="D26" s="187">
        <v>9</v>
      </c>
      <c r="E26" s="192">
        <f t="shared" ref="E26:E50" si="69">C26/D26</f>
        <v>2069.3333333333335</v>
      </c>
      <c r="F26" s="187">
        <v>12277</v>
      </c>
    </row>
    <row r="27" s="183" customFormat="1">
      <c r="A27" s="189">
        <v>25</v>
      </c>
      <c r="B27" s="190" t="s">
        <v>145</v>
      </c>
      <c r="C27" s="191">
        <v>19988</v>
      </c>
      <c r="D27" s="187">
        <v>14</v>
      </c>
      <c r="E27" s="192">
        <f t="shared" si="69"/>
        <v>1427.7142857142858</v>
      </c>
      <c r="F27" s="187">
        <v>6396</v>
      </c>
    </row>
    <row r="28" s="183" customFormat="1">
      <c r="A28" s="189">
        <v>26</v>
      </c>
      <c r="B28" s="190" t="s">
        <v>89</v>
      </c>
      <c r="C28" s="191">
        <v>12589</v>
      </c>
      <c r="D28" s="187">
        <v>7</v>
      </c>
      <c r="E28" s="192">
        <f t="shared" si="69"/>
        <v>1798.4285714285713</v>
      </c>
      <c r="F28" s="187">
        <v>4718</v>
      </c>
    </row>
    <row r="29" s="183" customFormat="1">
      <c r="A29" s="189">
        <v>27</v>
      </c>
      <c r="B29" s="190" t="s">
        <v>90</v>
      </c>
      <c r="C29" s="191">
        <v>50467</v>
      </c>
      <c r="D29" s="187">
        <v>14</v>
      </c>
      <c r="E29" s="192">
        <f t="shared" si="69"/>
        <v>3604.7857142857142</v>
      </c>
      <c r="F29" s="187">
        <v>26135</v>
      </c>
    </row>
    <row r="30" s="183" customFormat="1">
      <c r="A30" s="189">
        <v>28</v>
      </c>
      <c r="B30" s="190" t="s">
        <v>146</v>
      </c>
      <c r="C30" s="191">
        <v>15893</v>
      </c>
      <c r="D30" s="187">
        <v>6</v>
      </c>
      <c r="E30" s="192">
        <f t="shared" si="69"/>
        <v>2648.8333333333335</v>
      </c>
      <c r="F30" s="187">
        <v>7517</v>
      </c>
    </row>
    <row r="31" s="183" customFormat="1">
      <c r="A31" s="189">
        <v>29</v>
      </c>
      <c r="B31" s="190" t="s">
        <v>92</v>
      </c>
      <c r="C31" s="191">
        <v>15424</v>
      </c>
      <c r="D31" s="187">
        <v>7</v>
      </c>
      <c r="E31" s="192">
        <f t="shared" si="69"/>
        <v>2203.4285714285716</v>
      </c>
      <c r="F31" s="187">
        <v>5375</v>
      </c>
    </row>
    <row r="32" s="183" customFormat="1">
      <c r="A32" s="189">
        <v>30</v>
      </c>
      <c r="B32" s="190" t="s">
        <v>93</v>
      </c>
      <c r="C32" s="191">
        <v>14807</v>
      </c>
      <c r="D32" s="187">
        <v>6</v>
      </c>
      <c r="E32" s="192">
        <f t="shared" si="69"/>
        <v>2467.8333333333335</v>
      </c>
      <c r="F32" s="187">
        <v>6648</v>
      </c>
    </row>
    <row r="33" s="183" customFormat="1">
      <c r="A33" s="189">
        <v>31</v>
      </c>
      <c r="B33" s="190" t="s">
        <v>94</v>
      </c>
      <c r="C33" s="191">
        <v>16122</v>
      </c>
      <c r="D33" s="187">
        <v>9</v>
      </c>
      <c r="E33" s="192">
        <f t="shared" si="69"/>
        <v>1791.3333333333333</v>
      </c>
      <c r="F33" s="187">
        <v>7840</v>
      </c>
    </row>
    <row r="34" s="183" customFormat="1">
      <c r="A34" s="189">
        <v>32</v>
      </c>
      <c r="B34" s="190" t="s">
        <v>95</v>
      </c>
      <c r="C34" s="191">
        <v>10619</v>
      </c>
      <c r="D34" s="187">
        <v>6</v>
      </c>
      <c r="E34" s="192">
        <f t="shared" si="69"/>
        <v>1769.8333333333333</v>
      </c>
      <c r="F34" s="187">
        <v>3681</v>
      </c>
    </row>
    <row r="35" s="183" customFormat="1">
      <c r="A35" s="189">
        <v>33</v>
      </c>
      <c r="B35" s="190" t="s">
        <v>147</v>
      </c>
      <c r="C35" s="191">
        <v>21851</v>
      </c>
      <c r="D35" s="187">
        <v>15</v>
      </c>
      <c r="E35" s="192">
        <f t="shared" si="69"/>
        <v>1456.7333333333333</v>
      </c>
      <c r="F35" s="187">
        <v>12327</v>
      </c>
    </row>
    <row r="36" s="183" customFormat="1">
      <c r="A36" s="189">
        <v>34</v>
      </c>
      <c r="B36" s="190" t="s">
        <v>97</v>
      </c>
      <c r="C36" s="191">
        <v>8766</v>
      </c>
      <c r="D36" s="187">
        <v>3</v>
      </c>
      <c r="E36" s="192">
        <f t="shared" si="69"/>
        <v>2922</v>
      </c>
      <c r="F36" s="187">
        <v>4743</v>
      </c>
    </row>
    <row r="37" s="183" customFormat="1">
      <c r="A37" s="189">
        <v>35</v>
      </c>
      <c r="B37" s="190" t="s">
        <v>98</v>
      </c>
      <c r="C37" s="191">
        <v>11838</v>
      </c>
      <c r="D37" s="187">
        <v>6</v>
      </c>
      <c r="E37" s="192">
        <f t="shared" si="69"/>
        <v>1973</v>
      </c>
      <c r="F37" s="187">
        <v>8001</v>
      </c>
    </row>
    <row r="38" s="183" customFormat="1">
      <c r="A38" s="189">
        <v>36</v>
      </c>
      <c r="B38" s="190" t="s">
        <v>99</v>
      </c>
      <c r="C38" s="191">
        <v>24278</v>
      </c>
      <c r="D38" s="187">
        <v>9</v>
      </c>
      <c r="E38" s="192">
        <f t="shared" si="69"/>
        <v>2697.5555555555557</v>
      </c>
      <c r="F38" s="187">
        <v>10620</v>
      </c>
    </row>
    <row r="39" s="183" customFormat="1">
      <c r="A39" s="189">
        <v>37</v>
      </c>
      <c r="B39" s="190" t="s">
        <v>100</v>
      </c>
      <c r="C39" s="191">
        <v>21740</v>
      </c>
      <c r="D39" s="187">
        <v>23</v>
      </c>
      <c r="E39" s="192">
        <f t="shared" si="69"/>
        <v>945.21739130434787</v>
      </c>
      <c r="F39" s="187">
        <v>10203</v>
      </c>
    </row>
    <row r="40" s="183" customFormat="1">
      <c r="A40" s="189">
        <v>38</v>
      </c>
      <c r="B40" s="190" t="s">
        <v>101</v>
      </c>
      <c r="C40" s="191">
        <v>19217</v>
      </c>
      <c r="D40" s="187">
        <v>9</v>
      </c>
      <c r="E40" s="192">
        <f t="shared" si="69"/>
        <v>2135.2222222222222</v>
      </c>
      <c r="F40" s="187">
        <v>10970</v>
      </c>
    </row>
    <row r="41" s="183" customFormat="1">
      <c r="A41" s="189">
        <v>39</v>
      </c>
      <c r="B41" s="193" t="s">
        <v>148</v>
      </c>
      <c r="C41" s="191">
        <v>15841</v>
      </c>
      <c r="D41" s="187">
        <v>17</v>
      </c>
      <c r="E41" s="192">
        <f t="shared" si="69"/>
        <v>931.82352941176475</v>
      </c>
      <c r="F41" s="187">
        <v>6296</v>
      </c>
    </row>
    <row r="42" s="183" customFormat="1">
      <c r="A42" s="189">
        <v>40</v>
      </c>
      <c r="B42" s="190" t="s">
        <v>103</v>
      </c>
      <c r="C42" s="191">
        <v>8863</v>
      </c>
      <c r="D42" s="187">
        <v>10</v>
      </c>
      <c r="E42" s="192">
        <f t="shared" si="69"/>
        <v>886.29999999999995</v>
      </c>
      <c r="F42" s="187">
        <v>3177</v>
      </c>
    </row>
    <row r="43" s="183" customFormat="1">
      <c r="A43" s="189">
        <v>41</v>
      </c>
      <c r="B43" s="190" t="s">
        <v>104</v>
      </c>
      <c r="C43" s="191">
        <v>38981</v>
      </c>
      <c r="D43" s="187">
        <v>27</v>
      </c>
      <c r="E43" s="192">
        <f t="shared" si="69"/>
        <v>1443.7407407407406</v>
      </c>
      <c r="F43" s="187">
        <v>20805</v>
      </c>
    </row>
    <row r="44" s="183" customFormat="1">
      <c r="A44" s="189">
        <v>42</v>
      </c>
      <c r="B44" s="190" t="s">
        <v>149</v>
      </c>
      <c r="C44" s="191">
        <v>11505</v>
      </c>
      <c r="D44" s="187">
        <v>6</v>
      </c>
      <c r="E44" s="192">
        <f t="shared" si="69"/>
        <v>1917.5</v>
      </c>
      <c r="F44" s="187">
        <v>5804</v>
      </c>
    </row>
    <row r="45" s="183" customFormat="1">
      <c r="A45" s="189">
        <v>43</v>
      </c>
      <c r="B45" s="190" t="s">
        <v>106</v>
      </c>
      <c r="C45" s="191">
        <v>54817</v>
      </c>
      <c r="D45" s="187">
        <v>9</v>
      </c>
      <c r="E45" s="192">
        <f>E8</f>
        <v>6157.0952380952385</v>
      </c>
      <c r="F45" s="187">
        <v>384</v>
      </c>
    </row>
    <row r="46" s="183" customFormat="1">
      <c r="A46" s="189">
        <v>44</v>
      </c>
      <c r="B46" s="190" t="s">
        <v>150</v>
      </c>
      <c r="C46" s="191">
        <v>11414</v>
      </c>
      <c r="D46" s="187">
        <v>8</v>
      </c>
      <c r="E46" s="192">
        <f t="shared" si="69"/>
        <v>1426.75</v>
      </c>
      <c r="F46" s="187">
        <v>5250</v>
      </c>
    </row>
    <row r="47" s="183" customFormat="1">
      <c r="A47" s="189">
        <v>45</v>
      </c>
      <c r="B47" s="190" t="s">
        <v>108</v>
      </c>
      <c r="C47" s="191">
        <v>22526</v>
      </c>
      <c r="D47" s="187">
        <v>9</v>
      </c>
      <c r="E47" s="192">
        <f t="shared" si="69"/>
        <v>2502.8888888888887</v>
      </c>
      <c r="F47" s="187">
        <v>14658</v>
      </c>
    </row>
    <row r="48" s="183" customFormat="1">
      <c r="A48" s="189">
        <v>46</v>
      </c>
      <c r="B48" s="190" t="s">
        <v>109</v>
      </c>
      <c r="C48" s="191">
        <v>22358</v>
      </c>
      <c r="D48" s="187">
        <v>8</v>
      </c>
      <c r="E48" s="192">
        <f t="shared" si="69"/>
        <v>2794.75</v>
      </c>
      <c r="F48" s="187">
        <v>9320</v>
      </c>
    </row>
    <row r="49" s="183" customFormat="1">
      <c r="A49" s="189">
        <v>47</v>
      </c>
      <c r="B49" s="190" t="s">
        <v>110</v>
      </c>
      <c r="C49" s="191">
        <v>17731</v>
      </c>
      <c r="D49" s="187">
        <v>6</v>
      </c>
      <c r="E49" s="192">
        <f t="shared" si="69"/>
        <v>2955.1666666666665</v>
      </c>
      <c r="F49" s="187">
        <v>7766</v>
      </c>
    </row>
    <row r="50" s="183" customFormat="1">
      <c r="A50" s="189">
        <v>48</v>
      </c>
      <c r="B50" s="190" t="s">
        <v>111</v>
      </c>
      <c r="C50" s="191">
        <v>11521</v>
      </c>
      <c r="D50" s="187">
        <v>7</v>
      </c>
      <c r="E50" s="192">
        <f t="shared" si="69"/>
        <v>1645.8571428571429</v>
      </c>
      <c r="F50" s="187">
        <v>6039</v>
      </c>
    </row>
    <row r="51" s="183" customFormat="1">
      <c r="A51" s="189">
        <v>49</v>
      </c>
      <c r="B51" s="190" t="s">
        <v>112</v>
      </c>
      <c r="C51" s="191">
        <v>22227</v>
      </c>
      <c r="D51" s="187">
        <v>7</v>
      </c>
      <c r="E51" s="192">
        <f>E9</f>
        <v>5846.1428571428569</v>
      </c>
      <c r="F51" s="187">
        <v>301</v>
      </c>
    </row>
    <row r="52" s="183" customFormat="1">
      <c r="A52" s="189">
        <v>50</v>
      </c>
      <c r="B52" s="190" t="s">
        <v>113</v>
      </c>
      <c r="C52" s="191">
        <v>20882</v>
      </c>
      <c r="D52" s="187">
        <v>12</v>
      </c>
      <c r="E52" s="192">
        <f t="shared" ref="E52:E72" si="70">C52/D52</f>
        <v>1740.1666666666667</v>
      </c>
      <c r="F52" s="187">
        <v>14730</v>
      </c>
    </row>
    <row r="53" s="183" customFormat="1">
      <c r="A53" s="189">
        <v>51</v>
      </c>
      <c r="B53" s="190" t="s">
        <v>114</v>
      </c>
      <c r="C53" s="191">
        <v>15012</v>
      </c>
      <c r="D53" s="187">
        <v>5</v>
      </c>
      <c r="E53" s="192">
        <f t="shared" si="70"/>
        <v>3002.4000000000001</v>
      </c>
      <c r="F53" s="187">
        <v>6525</v>
      </c>
    </row>
    <row r="54" s="183" customFormat="1">
      <c r="A54" s="189">
        <v>52</v>
      </c>
      <c r="B54" s="190" t="s">
        <v>151</v>
      </c>
      <c r="C54" s="191">
        <v>9117</v>
      </c>
      <c r="D54" s="187">
        <v>6</v>
      </c>
      <c r="E54" s="192">
        <f t="shared" si="70"/>
        <v>1519.5</v>
      </c>
      <c r="F54" s="187">
        <v>3934</v>
      </c>
    </row>
    <row r="55" s="183" customFormat="1">
      <c r="A55" s="189">
        <v>53</v>
      </c>
      <c r="B55" s="190" t="s">
        <v>116</v>
      </c>
      <c r="C55" s="191">
        <v>6983</v>
      </c>
      <c r="D55" s="187">
        <v>6</v>
      </c>
      <c r="E55" s="192">
        <f t="shared" si="70"/>
        <v>1163.8333333333333</v>
      </c>
      <c r="F55" s="187">
        <v>2777</v>
      </c>
    </row>
    <row r="56" s="183" customFormat="1">
      <c r="A56" s="189">
        <v>54</v>
      </c>
      <c r="B56" s="190" t="s">
        <v>152</v>
      </c>
      <c r="C56" s="191">
        <v>4182</v>
      </c>
      <c r="D56" s="187">
        <v>3</v>
      </c>
      <c r="E56" s="192">
        <f t="shared" si="70"/>
        <v>1394</v>
      </c>
      <c r="F56" s="187">
        <v>1670</v>
      </c>
    </row>
    <row r="57" s="183" customFormat="1">
      <c r="A57" s="189">
        <v>55</v>
      </c>
      <c r="B57" s="190" t="s">
        <v>153</v>
      </c>
      <c r="C57" s="191">
        <v>9023</v>
      </c>
      <c r="D57" s="187">
        <v>7</v>
      </c>
      <c r="E57" s="192">
        <f t="shared" si="70"/>
        <v>1289</v>
      </c>
      <c r="F57" s="187">
        <v>4335</v>
      </c>
    </row>
    <row r="58" s="183" customFormat="1">
      <c r="A58" s="189">
        <v>56</v>
      </c>
      <c r="B58" s="190" t="s">
        <v>119</v>
      </c>
      <c r="C58" s="191">
        <v>45953</v>
      </c>
      <c r="D58" s="187">
        <v>20</v>
      </c>
      <c r="E58" s="192">
        <f t="shared" si="70"/>
        <v>2297.6500000000001</v>
      </c>
      <c r="F58" s="187">
        <v>19077</v>
      </c>
    </row>
    <row r="59" s="183" customFormat="1">
      <c r="A59" s="189">
        <v>57</v>
      </c>
      <c r="B59" s="190" t="s">
        <v>120</v>
      </c>
      <c r="C59" s="191">
        <v>7388</v>
      </c>
      <c r="D59" s="187">
        <v>4</v>
      </c>
      <c r="E59" s="192">
        <f t="shared" si="70"/>
        <v>1847</v>
      </c>
      <c r="F59" s="187">
        <v>4541</v>
      </c>
    </row>
    <row r="60" s="183" customFormat="1">
      <c r="A60" s="189">
        <v>58</v>
      </c>
      <c r="B60" s="190" t="s">
        <v>121</v>
      </c>
      <c r="C60" s="191">
        <v>21675</v>
      </c>
      <c r="D60" s="187">
        <v>26</v>
      </c>
      <c r="E60" s="192">
        <f t="shared" si="70"/>
        <v>833.65384615384619</v>
      </c>
      <c r="F60" s="187">
        <v>10818</v>
      </c>
    </row>
    <row r="61" s="183" customFormat="1">
      <c r="A61" s="189">
        <v>59</v>
      </c>
      <c r="B61" s="190" t="s">
        <v>122</v>
      </c>
      <c r="C61" s="191">
        <v>12032</v>
      </c>
      <c r="D61" s="187">
        <v>5</v>
      </c>
      <c r="E61" s="192">
        <f t="shared" si="70"/>
        <v>2406.4000000000001</v>
      </c>
      <c r="F61" s="187">
        <v>6084</v>
      </c>
    </row>
    <row r="62" s="183" customFormat="1">
      <c r="A62" s="189">
        <v>60</v>
      </c>
      <c r="B62" s="190" t="s">
        <v>123</v>
      </c>
      <c r="C62" s="191">
        <v>22146</v>
      </c>
      <c r="D62" s="187">
        <v>15</v>
      </c>
      <c r="E62" s="192">
        <f t="shared" si="70"/>
        <v>1476.4000000000001</v>
      </c>
      <c r="F62" s="187">
        <v>10360</v>
      </c>
    </row>
    <row r="63" s="183" customFormat="1">
      <c r="A63" s="189">
        <v>61</v>
      </c>
      <c r="B63" s="190" t="s">
        <v>124</v>
      </c>
      <c r="C63" s="191">
        <v>13430</v>
      </c>
      <c r="D63" s="187">
        <v>6</v>
      </c>
      <c r="E63" s="192">
        <f t="shared" si="70"/>
        <v>2238.3333333333335</v>
      </c>
      <c r="F63" s="187">
        <v>6780</v>
      </c>
    </row>
    <row r="64" s="183" customFormat="1">
      <c r="A64" s="189">
        <v>62</v>
      </c>
      <c r="B64" s="190" t="s">
        <v>125</v>
      </c>
      <c r="C64" s="191">
        <v>11714</v>
      </c>
      <c r="D64" s="187">
        <v>7</v>
      </c>
      <c r="E64" s="192">
        <f t="shared" si="70"/>
        <v>1673.4285714285713</v>
      </c>
      <c r="F64" s="187">
        <v>5373</v>
      </c>
    </row>
    <row r="65" s="183" customFormat="1">
      <c r="A65" s="189">
        <v>63</v>
      </c>
      <c r="B65" s="190" t="s">
        <v>126</v>
      </c>
      <c r="C65" s="191">
        <v>13696</v>
      </c>
      <c r="D65" s="187">
        <v>12</v>
      </c>
      <c r="E65" s="192">
        <f t="shared" si="70"/>
        <v>1141.3333333333333</v>
      </c>
      <c r="F65" s="187">
        <v>7800</v>
      </c>
    </row>
    <row r="66" s="183" customFormat="1">
      <c r="A66" s="189">
        <v>64</v>
      </c>
      <c r="B66" s="190" t="s">
        <v>127</v>
      </c>
      <c r="C66" s="191">
        <v>10689</v>
      </c>
      <c r="D66" s="187">
        <v>5</v>
      </c>
      <c r="E66" s="192">
        <f t="shared" si="70"/>
        <v>2137.8000000000002</v>
      </c>
      <c r="F66" s="187">
        <v>5658</v>
      </c>
    </row>
    <row r="67" s="183" customFormat="1">
      <c r="A67" s="189">
        <v>65</v>
      </c>
      <c r="B67" s="190" t="s">
        <v>128</v>
      </c>
      <c r="C67" s="191">
        <v>14012</v>
      </c>
      <c r="D67" s="187">
        <v>7</v>
      </c>
      <c r="E67" s="192">
        <f t="shared" si="70"/>
        <v>2001.7142857142858</v>
      </c>
      <c r="F67" s="187">
        <v>6766</v>
      </c>
    </row>
    <row r="68" s="183" customFormat="1">
      <c r="A68" s="189">
        <v>66</v>
      </c>
      <c r="B68" s="190" t="s">
        <v>129</v>
      </c>
      <c r="C68" s="191">
        <v>14618</v>
      </c>
      <c r="D68" s="187">
        <v>7</v>
      </c>
      <c r="E68" s="192">
        <f t="shared" si="70"/>
        <v>2088.2857142857142</v>
      </c>
      <c r="F68" s="187">
        <v>6643</v>
      </c>
    </row>
    <row r="69" s="183" customFormat="1">
      <c r="A69" s="189">
        <v>67</v>
      </c>
      <c r="B69" s="190" t="s">
        <v>154</v>
      </c>
      <c r="C69" s="191">
        <v>10962</v>
      </c>
      <c r="D69" s="187">
        <v>7</v>
      </c>
      <c r="E69" s="192">
        <f t="shared" si="70"/>
        <v>1566</v>
      </c>
      <c r="F69" s="187">
        <v>4677</v>
      </c>
    </row>
    <row r="70" s="183" customFormat="1">
      <c r="A70" s="189">
        <v>68</v>
      </c>
      <c r="B70" s="190" t="s">
        <v>131</v>
      </c>
      <c r="C70" s="191">
        <v>12543</v>
      </c>
      <c r="D70" s="187">
        <v>7</v>
      </c>
      <c r="E70" s="192">
        <f t="shared" si="70"/>
        <v>1791.8571428571429</v>
      </c>
      <c r="F70" s="187">
        <v>4784</v>
      </c>
    </row>
    <row r="71" s="183" customFormat="1">
      <c r="A71" s="189">
        <v>69</v>
      </c>
      <c r="B71" s="190" t="s">
        <v>132</v>
      </c>
      <c r="C71" s="191">
        <v>30534</v>
      </c>
      <c r="D71" s="187">
        <v>9</v>
      </c>
      <c r="E71" s="192">
        <f t="shared" si="70"/>
        <v>3392.6666666666665</v>
      </c>
      <c r="F71" s="187">
        <v>13167</v>
      </c>
    </row>
    <row r="72" s="180" customFormat="1">
      <c r="A72" s="194"/>
      <c r="B72" s="194" t="s">
        <v>155</v>
      </c>
      <c r="C72" s="195">
        <f>SUM(C3:C71)</f>
        <v>2317052</v>
      </c>
      <c r="D72" s="194">
        <f>SUM(D3:D71)</f>
        <v>770</v>
      </c>
      <c r="E72" s="196">
        <f t="shared" si="70"/>
        <v>3009.1584415584416</v>
      </c>
      <c r="F72" s="194">
        <f>SUM(F3:F71)</f>
        <v>1047842</v>
      </c>
    </row>
    <row r="73">
      <c r="A73" s="197"/>
      <c r="F73" s="180"/>
    </row>
  </sheetData>
  <autoFilter ref="A2:F71"/>
  <mergeCells count="4">
    <mergeCell ref="A1:A2"/>
    <mergeCell ref="B1:B2"/>
    <mergeCell ref="C1:C2"/>
    <mergeCell ref="D1:F1"/>
  </mergeCells>
  <printOptions headings="0" gridLines="1"/>
  <pageMargins left="0.70866141732283472" right="0.70866141732283472" top="0.74803149606299213" bottom="0.74803149606299213" header="0.31496062992125984" footer="0.31496062992125984"/>
  <pageSetup paperSize="8" scale="22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Павлиди</dc:creator>
  <cp:lastModifiedBy>kharlova</cp:lastModifiedBy>
  <cp:revision>59</cp:revision>
  <dcterms:created xsi:type="dcterms:W3CDTF">2018-02-27T08:23:43Z</dcterms:created>
  <dcterms:modified xsi:type="dcterms:W3CDTF">2026-07-27T08:08:37Z</dcterms:modified>
</cp:coreProperties>
</file>